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Plan Anticorrupción y Atenc al Ciudadano PAAC\2026\"/>
    </mc:Choice>
  </mc:AlternateContent>
  <bookViews>
    <workbookView xWindow="0" yWindow="0" windowWidth="28800" windowHeight="12330"/>
  </bookViews>
  <sheets>
    <sheet name="Hoja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xlnm.Print_Area" localSheetId="0">Hoja1!$A$1:$AD$260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265" i="1" l="1"/>
  <c r="Q265" i="1"/>
  <c r="T264" i="1"/>
  <c r="Q264" i="1"/>
  <c r="T263" i="1"/>
  <c r="Q263" i="1"/>
  <c r="T262" i="1"/>
  <c r="Q262" i="1"/>
  <c r="X263" i="1" s="1"/>
  <c r="Z263" i="1" s="1"/>
  <c r="T261" i="1"/>
  <c r="Q261" i="1"/>
  <c r="T260" i="1"/>
  <c r="Q260" i="1"/>
  <c r="AB261" i="1" s="1"/>
  <c r="AA261" i="1" s="1"/>
  <c r="H260" i="1"/>
  <c r="I260" i="1" s="1"/>
  <c r="T259" i="1"/>
  <c r="Q259" i="1"/>
  <c r="AB259" i="1" s="1"/>
  <c r="AA259" i="1" s="1"/>
  <c r="T258" i="1"/>
  <c r="Q258" i="1"/>
  <c r="T257" i="1"/>
  <c r="Q257" i="1"/>
  <c r="T256" i="1"/>
  <c r="Q256" i="1"/>
  <c r="X256" i="1" s="1"/>
  <c r="T254" i="1"/>
  <c r="Q254" i="1"/>
  <c r="H254" i="1"/>
  <c r="I254" i="1" s="1"/>
  <c r="X254" i="1" s="1"/>
  <c r="T253" i="1"/>
  <c r="Q253" i="1"/>
  <c r="T252" i="1"/>
  <c r="Q252" i="1"/>
  <c r="X251" i="1"/>
  <c r="Y251" i="1" s="1"/>
  <c r="T251" i="1"/>
  <c r="Q251" i="1"/>
  <c r="X252" i="1" s="1"/>
  <c r="Z252" i="1" s="1"/>
  <c r="X250" i="1"/>
  <c r="Z250" i="1" s="1"/>
  <c r="T250" i="1"/>
  <c r="Q250" i="1"/>
  <c r="AB250" i="1" s="1"/>
  <c r="AA250" i="1" s="1"/>
  <c r="T248" i="1"/>
  <c r="Q248" i="1"/>
  <c r="X249" i="1" s="1"/>
  <c r="H248" i="1"/>
  <c r="K261" i="1"/>
  <c r="K251" i="1"/>
  <c r="K257" i="1"/>
  <c r="K256" i="1"/>
  <c r="K263" i="1"/>
  <c r="K252" i="1"/>
  <c r="K264" i="1"/>
  <c r="K253" i="1"/>
  <c r="K258" i="1"/>
  <c r="K259" i="1"/>
  <c r="K255" i="1"/>
  <c r="K262" i="1"/>
  <c r="K265" i="1"/>
  <c r="K249" i="1"/>
  <c r="K250" i="1"/>
  <c r="X264" i="1" l="1"/>
  <c r="Y264" i="1" s="1"/>
  <c r="X262" i="1"/>
  <c r="Y262" i="1" s="1"/>
  <c r="X253" i="1"/>
  <c r="Y253" i="1" s="1"/>
  <c r="Z251" i="1"/>
  <c r="X261" i="1"/>
  <c r="Z261" i="1" s="1"/>
  <c r="AB265" i="1"/>
  <c r="AA265" i="1" s="1"/>
  <c r="AB252" i="1"/>
  <c r="AA252" i="1" s="1"/>
  <c r="X258" i="1"/>
  <c r="Y258" i="1" s="1"/>
  <c r="AB263" i="1"/>
  <c r="AA263" i="1" s="1"/>
  <c r="X259" i="1"/>
  <c r="Z259" i="1" s="1"/>
  <c r="X265" i="1"/>
  <c r="Z265" i="1" s="1"/>
  <c r="Z254" i="1"/>
  <c r="Y254" i="1"/>
  <c r="Z264" i="1"/>
  <c r="Y256" i="1"/>
  <c r="Z256" i="1"/>
  <c r="I248" i="1"/>
  <c r="X248" i="1" s="1"/>
  <c r="X255" i="1"/>
  <c r="AB262" i="1"/>
  <c r="AA262" i="1" s="1"/>
  <c r="Y263" i="1"/>
  <c r="AB264" i="1"/>
  <c r="AA264" i="1" s="1"/>
  <c r="Y265" i="1"/>
  <c r="Y250" i="1"/>
  <c r="AC250" i="1" s="1"/>
  <c r="AB251" i="1"/>
  <c r="AA251" i="1" s="1"/>
  <c r="AC251" i="1" s="1"/>
  <c r="Y252" i="1"/>
  <c r="AB253" i="1"/>
  <c r="AA253" i="1" s="1"/>
  <c r="X257" i="1"/>
  <c r="AB256" i="1"/>
  <c r="AA256" i="1" s="1"/>
  <c r="AB258" i="1"/>
  <c r="AA258" i="1" s="1"/>
  <c r="X260" i="1"/>
  <c r="AB257" i="1"/>
  <c r="AA257" i="1" s="1"/>
  <c r="AC265" i="1" l="1"/>
  <c r="Y261" i="1"/>
  <c r="AC261" i="1" s="1"/>
  <c r="Z262" i="1"/>
  <c r="AC258" i="1"/>
  <c r="AC252" i="1"/>
  <c r="Z253" i="1"/>
  <c r="AC253" i="1"/>
  <c r="AC262" i="1"/>
  <c r="Y259" i="1"/>
  <c r="AC259" i="1" s="1"/>
  <c r="Z258" i="1"/>
  <c r="AC263" i="1"/>
  <c r="Z248" i="1"/>
  <c r="Y248" i="1"/>
  <c r="AC256" i="1"/>
  <c r="Z257" i="1"/>
  <c r="Y257" i="1"/>
  <c r="AC257" i="1" s="1"/>
  <c r="AC264" i="1"/>
  <c r="Z260" i="1"/>
  <c r="Y260" i="1"/>
  <c r="K260" i="1" l="1"/>
  <c r="L260" i="1" s="1"/>
  <c r="K248" i="1"/>
  <c r="L248" i="1" s="1"/>
  <c r="K254" i="1"/>
  <c r="L254" i="1" s="1"/>
  <c r="M254" i="1" l="1"/>
  <c r="AB254" i="1" s="1"/>
  <c r="AA254" i="1" s="1"/>
  <c r="AC254" i="1" s="1"/>
  <c r="N254" i="1"/>
  <c r="M248" i="1"/>
  <c r="AB248" i="1" s="1"/>
  <c r="AA248" i="1" s="1"/>
  <c r="AC248" i="1" s="1"/>
  <c r="N248" i="1"/>
  <c r="M260" i="1"/>
  <c r="AB260" i="1" s="1"/>
  <c r="AA260" i="1" s="1"/>
  <c r="AC260" i="1" s="1"/>
  <c r="N260" i="1"/>
  <c r="T241" i="1" l="1"/>
  <c r="Q241" i="1"/>
  <c r="T240" i="1"/>
  <c r="Q240" i="1"/>
  <c r="AB240" i="1" s="1"/>
  <c r="AA240" i="1" s="1"/>
  <c r="T239" i="1"/>
  <c r="Q239" i="1"/>
  <c r="T238" i="1"/>
  <c r="Q238" i="1"/>
  <c r="AB239" i="1" s="1"/>
  <c r="AA239" i="1" s="1"/>
  <c r="T237" i="1"/>
  <c r="Q237" i="1"/>
  <c r="T236" i="1"/>
  <c r="Q236" i="1"/>
  <c r="H236" i="1"/>
  <c r="I236" i="1" s="1"/>
  <c r="T235" i="1"/>
  <c r="Q235" i="1"/>
  <c r="T234" i="1"/>
  <c r="Q234" i="1"/>
  <c r="AB235" i="1" s="1"/>
  <c r="AA235" i="1" s="1"/>
  <c r="T233" i="1"/>
  <c r="Q233" i="1"/>
  <c r="T232" i="1"/>
  <c r="Q232" i="1"/>
  <c r="AB233" i="1" s="1"/>
  <c r="AA233" i="1" s="1"/>
  <c r="X231" i="1"/>
  <c r="T230" i="1"/>
  <c r="Q230" i="1"/>
  <c r="H230" i="1"/>
  <c r="I230" i="1" s="1"/>
  <c r="X230" i="1" s="1"/>
  <c r="T229" i="1"/>
  <c r="Q229" i="1"/>
  <c r="AB229" i="1" s="1"/>
  <c r="AA229" i="1" s="1"/>
  <c r="T228" i="1"/>
  <c r="Q228" i="1"/>
  <c r="T227" i="1"/>
  <c r="Q227" i="1"/>
  <c r="X226" i="1"/>
  <c r="Y226" i="1" s="1"/>
  <c r="T226" i="1"/>
  <c r="Q226" i="1"/>
  <c r="AB226" i="1" s="1"/>
  <c r="AA226" i="1" s="1"/>
  <c r="T224" i="1"/>
  <c r="Q224" i="1"/>
  <c r="X225" i="1" s="1"/>
  <c r="H224" i="1"/>
  <c r="I224" i="1" s="1"/>
  <c r="X224" i="1" s="1"/>
  <c r="T223" i="1"/>
  <c r="Q223" i="1"/>
  <c r="T222" i="1"/>
  <c r="Q222" i="1"/>
  <c r="T221" i="1"/>
  <c r="Q221" i="1"/>
  <c r="T220" i="1"/>
  <c r="Q220" i="1"/>
  <c r="T218" i="1"/>
  <c r="Q218" i="1"/>
  <c r="H218" i="1"/>
  <c r="I218" i="1" s="1"/>
  <c r="T217" i="1"/>
  <c r="Q217" i="1"/>
  <c r="X217" i="1" s="1"/>
  <c r="Z217" i="1" s="1"/>
  <c r="T216" i="1"/>
  <c r="Q216" i="1"/>
  <c r="T215" i="1"/>
  <c r="Q215" i="1"/>
  <c r="T214" i="1"/>
  <c r="Q214" i="1"/>
  <c r="X215" i="1" s="1"/>
  <c r="Z215" i="1" s="1"/>
  <c r="T212" i="1"/>
  <c r="Q212" i="1"/>
  <c r="X213" i="1" s="1"/>
  <c r="I212" i="1"/>
  <c r="H212" i="1"/>
  <c r="K214" i="1"/>
  <c r="K237" i="1"/>
  <c r="K235" i="1"/>
  <c r="K225" i="1"/>
  <c r="K213" i="1"/>
  <c r="K229" i="1"/>
  <c r="K228" i="1"/>
  <c r="K241" i="1"/>
  <c r="K232" i="1"/>
  <c r="K239" i="1"/>
  <c r="K223" i="1"/>
  <c r="K238" i="1"/>
  <c r="K219" i="1"/>
  <c r="K220" i="1"/>
  <c r="K215" i="1"/>
  <c r="K222" i="1"/>
  <c r="K217" i="1"/>
  <c r="K216" i="1"/>
  <c r="K240" i="1"/>
  <c r="K227" i="1"/>
  <c r="K234" i="1"/>
  <c r="K231" i="1"/>
  <c r="K226" i="1"/>
  <c r="K221" i="1"/>
  <c r="K233" i="1"/>
  <c r="AC226" i="1" l="1"/>
  <c r="AB237" i="1"/>
  <c r="AA237" i="1" s="1"/>
  <c r="X233" i="1"/>
  <c r="Z233" i="1" s="1"/>
  <c r="AB228" i="1"/>
  <c r="AA228" i="1" s="1"/>
  <c r="X228" i="1"/>
  <c r="Z228" i="1" s="1"/>
  <c r="X223" i="1"/>
  <c r="AB217" i="1"/>
  <c r="AA217" i="1" s="1"/>
  <c r="X240" i="1"/>
  <c r="Y240" i="1" s="1"/>
  <c r="AC240" i="1" s="1"/>
  <c r="AB215" i="1"/>
  <c r="AA215" i="1" s="1"/>
  <c r="X238" i="1"/>
  <c r="X241" i="1"/>
  <c r="Z241" i="1" s="1"/>
  <c r="X221" i="1"/>
  <c r="Y221" i="1" s="1"/>
  <c r="X229" i="1"/>
  <c r="Z229" i="1" s="1"/>
  <c r="X239" i="1"/>
  <c r="Y239" i="1" s="1"/>
  <c r="AC239" i="1" s="1"/>
  <c r="X212" i="1"/>
  <c r="X235" i="1"/>
  <c r="Z235" i="1" s="1"/>
  <c r="X237" i="1"/>
  <c r="Z237" i="1" s="1"/>
  <c r="Z224" i="1"/>
  <c r="Y224" i="1"/>
  <c r="Z230" i="1"/>
  <c r="Y230" i="1"/>
  <c r="Y212" i="1"/>
  <c r="Z212" i="1"/>
  <c r="Y223" i="1"/>
  <c r="Z223" i="1"/>
  <c r="Z238" i="1"/>
  <c r="Y238" i="1"/>
  <c r="AB227" i="1"/>
  <c r="AA227" i="1" s="1"/>
  <c r="AB238" i="1"/>
  <c r="AA238" i="1" s="1"/>
  <c r="Y241" i="1"/>
  <c r="AB214" i="1"/>
  <c r="AA214" i="1" s="1"/>
  <c r="Y215" i="1"/>
  <c r="AB216" i="1"/>
  <c r="AA216" i="1" s="1"/>
  <c r="Y217" i="1"/>
  <c r="AB232" i="1"/>
  <c r="AA232" i="1" s="1"/>
  <c r="Y233" i="1"/>
  <c r="AC233" i="1" s="1"/>
  <c r="AB234" i="1"/>
  <c r="AA234" i="1" s="1"/>
  <c r="Y235" i="1"/>
  <c r="AC235" i="1" s="1"/>
  <c r="Y228" i="1"/>
  <c r="X220" i="1"/>
  <c r="X222" i="1"/>
  <c r="Z226" i="1"/>
  <c r="X218" i="1"/>
  <c r="AB221" i="1"/>
  <c r="AA221" i="1" s="1"/>
  <c r="AB223" i="1"/>
  <c r="AA223" i="1" s="1"/>
  <c r="X227" i="1"/>
  <c r="X236" i="1"/>
  <c r="X214" i="1"/>
  <c r="X219" i="1"/>
  <c r="X232" i="1"/>
  <c r="X234" i="1"/>
  <c r="AB241" i="1"/>
  <c r="AA241" i="1" s="1"/>
  <c r="AB220" i="1"/>
  <c r="AA220" i="1" s="1"/>
  <c r="AB222" i="1"/>
  <c r="AA222" i="1" s="1"/>
  <c r="X216" i="1"/>
  <c r="AC228" i="1" l="1"/>
  <c r="AC215" i="1"/>
  <c r="Y237" i="1"/>
  <c r="AC237" i="1" s="1"/>
  <c r="Z221" i="1"/>
  <c r="AC217" i="1"/>
  <c r="Y229" i="1"/>
  <c r="AC229" i="1" s="1"/>
  <c r="Z240" i="1"/>
  <c r="Z239" i="1"/>
  <c r="AC241" i="1"/>
  <c r="Y234" i="1"/>
  <c r="AC234" i="1" s="1"/>
  <c r="Z234" i="1"/>
  <c r="Y232" i="1"/>
  <c r="AC232" i="1" s="1"/>
  <c r="Z232" i="1"/>
  <c r="AC221" i="1"/>
  <c r="Y216" i="1"/>
  <c r="AC216" i="1" s="1"/>
  <c r="Z216" i="1"/>
  <c r="Z218" i="1"/>
  <c r="Y218" i="1"/>
  <c r="Z227" i="1"/>
  <c r="Y227" i="1"/>
  <c r="AC227" i="1" s="1"/>
  <c r="Z220" i="1"/>
  <c r="Y220" i="1"/>
  <c r="AC220" i="1" s="1"/>
  <c r="AC238" i="1"/>
  <c r="AC223" i="1"/>
  <c r="Y214" i="1"/>
  <c r="AC214" i="1" s="1"/>
  <c r="Z214" i="1"/>
  <c r="Z236" i="1"/>
  <c r="Y236" i="1"/>
  <c r="Z222" i="1"/>
  <c r="Y222" i="1"/>
  <c r="AC222" i="1" s="1"/>
  <c r="K230" i="1" l="1"/>
  <c r="L230" i="1" s="1"/>
  <c r="K212" i="1"/>
  <c r="L212" i="1" s="1"/>
  <c r="K218" i="1"/>
  <c r="L218" i="1" s="1"/>
  <c r="K236" i="1"/>
  <c r="L236" i="1" s="1"/>
  <c r="K224" i="1"/>
  <c r="L224" i="1" s="1"/>
  <c r="N224" i="1" l="1"/>
  <c r="M224" i="1"/>
  <c r="AB224" i="1" s="1"/>
  <c r="AA224" i="1" s="1"/>
  <c r="AC224" i="1" s="1"/>
  <c r="M236" i="1"/>
  <c r="AB236" i="1" s="1"/>
  <c r="AA236" i="1" s="1"/>
  <c r="AC236" i="1" s="1"/>
  <c r="N236" i="1"/>
  <c r="M218" i="1"/>
  <c r="AB218" i="1" s="1"/>
  <c r="AA218" i="1" s="1"/>
  <c r="AC218" i="1" s="1"/>
  <c r="N218" i="1"/>
  <c r="N212" i="1"/>
  <c r="M212" i="1"/>
  <c r="AB212" i="1" s="1"/>
  <c r="AA212" i="1" s="1"/>
  <c r="AC212" i="1" s="1"/>
  <c r="M230" i="1"/>
  <c r="AB230" i="1" s="1"/>
  <c r="AA230" i="1" s="1"/>
  <c r="AC230" i="1" s="1"/>
  <c r="N230" i="1"/>
  <c r="T205" i="1" l="1"/>
  <c r="Q205" i="1"/>
  <c r="AB205" i="1" s="1"/>
  <c r="AA205" i="1" s="1"/>
  <c r="T204" i="1"/>
  <c r="Q204" i="1"/>
  <c r="X205" i="1" s="1"/>
  <c r="T203" i="1"/>
  <c r="Q203" i="1"/>
  <c r="AB203" i="1" s="1"/>
  <c r="AA203" i="1" s="1"/>
  <c r="T202" i="1"/>
  <c r="Q202" i="1"/>
  <c r="X203" i="1" s="1"/>
  <c r="T201" i="1"/>
  <c r="Q201" i="1"/>
  <c r="T200" i="1"/>
  <c r="Q200" i="1"/>
  <c r="I200" i="1"/>
  <c r="H200" i="1"/>
  <c r="T199" i="1"/>
  <c r="Q199" i="1"/>
  <c r="T198" i="1"/>
  <c r="Q198" i="1"/>
  <c r="AB199" i="1" s="1"/>
  <c r="AA199" i="1" s="1"/>
  <c r="T197" i="1"/>
  <c r="Q197" i="1"/>
  <c r="T196" i="1"/>
  <c r="Q196" i="1"/>
  <c r="T195" i="1"/>
  <c r="Q195" i="1"/>
  <c r="T194" i="1"/>
  <c r="Q194" i="1"/>
  <c r="H194" i="1"/>
  <c r="I194" i="1" s="1"/>
  <c r="T193" i="1"/>
  <c r="Q193" i="1"/>
  <c r="AB193" i="1" s="1"/>
  <c r="AA193" i="1" s="1"/>
  <c r="T192" i="1"/>
  <c r="Q192" i="1"/>
  <c r="X193" i="1" s="1"/>
  <c r="Z193" i="1" s="1"/>
  <c r="T191" i="1"/>
  <c r="Q191" i="1"/>
  <c r="AB192" i="1" s="1"/>
  <c r="AA192" i="1" s="1"/>
  <c r="X190" i="1"/>
  <c r="Z190" i="1" s="1"/>
  <c r="T190" i="1"/>
  <c r="Q190" i="1"/>
  <c r="AB190" i="1" s="1"/>
  <c r="AA190" i="1" s="1"/>
  <c r="T188" i="1"/>
  <c r="Q188" i="1"/>
  <c r="H188" i="1"/>
  <c r="T187" i="1"/>
  <c r="Q187" i="1"/>
  <c r="T186" i="1"/>
  <c r="Q186" i="1"/>
  <c r="AB187" i="1" s="1"/>
  <c r="AA187" i="1" s="1"/>
  <c r="T185" i="1"/>
  <c r="Q185" i="1"/>
  <c r="X186" i="1" s="1"/>
  <c r="Z186" i="1" s="1"/>
  <c r="T184" i="1"/>
  <c r="Q184" i="1"/>
  <c r="AB185" i="1" s="1"/>
  <c r="AA185" i="1" s="1"/>
  <c r="T183" i="1"/>
  <c r="Q183" i="1"/>
  <c r="X184" i="1" s="1"/>
  <c r="Z184" i="1" s="1"/>
  <c r="T182" i="1"/>
  <c r="Q182" i="1"/>
  <c r="H182" i="1"/>
  <c r="I182" i="1" s="1"/>
  <c r="Z181" i="1"/>
  <c r="X181" i="1"/>
  <c r="Y181" i="1" s="1"/>
  <c r="T181" i="1"/>
  <c r="Q181" i="1"/>
  <c r="T180" i="1"/>
  <c r="Q180" i="1"/>
  <c r="T179" i="1"/>
  <c r="Q179" i="1"/>
  <c r="T178" i="1"/>
  <c r="Q178" i="1"/>
  <c r="AB178" i="1" s="1"/>
  <c r="AA178" i="1" s="1"/>
  <c r="T176" i="1"/>
  <c r="Q176" i="1"/>
  <c r="H176" i="1"/>
  <c r="I176" i="1" s="1"/>
  <c r="K181" i="1"/>
  <c r="K180" i="1"/>
  <c r="K190" i="1"/>
  <c r="K191" i="1"/>
  <c r="K195" i="1"/>
  <c r="K184" i="1"/>
  <c r="K178" i="1"/>
  <c r="K183" i="1"/>
  <c r="K187" i="1"/>
  <c r="K196" i="1"/>
  <c r="K201" i="1"/>
  <c r="K177" i="1"/>
  <c r="K192" i="1"/>
  <c r="K185" i="1"/>
  <c r="K179" i="1"/>
  <c r="K199" i="1"/>
  <c r="K202" i="1"/>
  <c r="K204" i="1"/>
  <c r="K189" i="1"/>
  <c r="K193" i="1"/>
  <c r="K203" i="1"/>
  <c r="K186" i="1"/>
  <c r="K205" i="1"/>
  <c r="K197" i="1"/>
  <c r="K198" i="1"/>
  <c r="Y205" i="1" l="1"/>
  <c r="AC205" i="1" s="1"/>
  <c r="Z205" i="1"/>
  <c r="Y203" i="1"/>
  <c r="AC203" i="1" s="1"/>
  <c r="Z203" i="1"/>
  <c r="X198" i="1"/>
  <c r="Y198" i="1" s="1"/>
  <c r="X179" i="1"/>
  <c r="X185" i="1"/>
  <c r="Z185" i="1" s="1"/>
  <c r="X187" i="1"/>
  <c r="Z187" i="1" s="1"/>
  <c r="X192" i="1"/>
  <c r="Z192" i="1" s="1"/>
  <c r="X200" i="1"/>
  <c r="Z200" i="1" s="1"/>
  <c r="X178" i="1"/>
  <c r="X176" i="1"/>
  <c r="X191" i="1"/>
  <c r="Z191" i="1" s="1"/>
  <c r="AB197" i="1"/>
  <c r="AA197" i="1" s="1"/>
  <c r="AB179" i="1"/>
  <c r="AA179" i="1" s="1"/>
  <c r="AB181" i="1"/>
  <c r="AA181" i="1" s="1"/>
  <c r="AC181" i="1" s="1"/>
  <c r="Z176" i="1"/>
  <c r="Y176" i="1"/>
  <c r="Y200" i="1"/>
  <c r="X194" i="1"/>
  <c r="X183" i="1"/>
  <c r="X182" i="1"/>
  <c r="AB184" i="1"/>
  <c r="AA184" i="1" s="1"/>
  <c r="Y185" i="1"/>
  <c r="AC185" i="1" s="1"/>
  <c r="AB186" i="1"/>
  <c r="AA186" i="1" s="1"/>
  <c r="Y187" i="1"/>
  <c r="AC187" i="1" s="1"/>
  <c r="I188" i="1"/>
  <c r="X188" i="1" s="1"/>
  <c r="Y190" i="1"/>
  <c r="AC190" i="1" s="1"/>
  <c r="AB191" i="1"/>
  <c r="AA191" i="1" s="1"/>
  <c r="Y192" i="1"/>
  <c r="AC192" i="1" s="1"/>
  <c r="X201" i="1"/>
  <c r="AB180" i="1"/>
  <c r="AA180" i="1" s="1"/>
  <c r="X195" i="1"/>
  <c r="X197" i="1"/>
  <c r="X199" i="1"/>
  <c r="AB202" i="1"/>
  <c r="AA202" i="1" s="1"/>
  <c r="AB204" i="1"/>
  <c r="AA204" i="1" s="1"/>
  <c r="AB198" i="1"/>
  <c r="AA198" i="1" s="1"/>
  <c r="AB196" i="1"/>
  <c r="AA196" i="1" s="1"/>
  <c r="X180" i="1"/>
  <c r="Y184" i="1"/>
  <c r="Y186" i="1"/>
  <c r="Y191" i="1"/>
  <c r="Y193" i="1"/>
  <c r="AC193" i="1" s="1"/>
  <c r="X202" i="1"/>
  <c r="X204" i="1"/>
  <c r="X196" i="1"/>
  <c r="AC186" i="1" l="1"/>
  <c r="Y179" i="1"/>
  <c r="AC179" i="1" s="1"/>
  <c r="Z179" i="1"/>
  <c r="Z198" i="1"/>
  <c r="Y178" i="1"/>
  <c r="AC178" i="1" s="1"/>
  <c r="Z178" i="1"/>
  <c r="Y188" i="1"/>
  <c r="Z188" i="1"/>
  <c r="Z202" i="1"/>
  <c r="Y202" i="1"/>
  <c r="AC202" i="1" s="1"/>
  <c r="Z197" i="1"/>
  <c r="Y197" i="1"/>
  <c r="AC197" i="1" s="1"/>
  <c r="Z182" i="1"/>
  <c r="Y182" i="1"/>
  <c r="Y194" i="1"/>
  <c r="Z194" i="1"/>
  <c r="Y196" i="1"/>
  <c r="AC196" i="1" s="1"/>
  <c r="Z196" i="1"/>
  <c r="AC184" i="1"/>
  <c r="Z201" i="1"/>
  <c r="Y201" i="1"/>
  <c r="Z183" i="1"/>
  <c r="Y183" i="1"/>
  <c r="Z204" i="1"/>
  <c r="Y204" i="1"/>
  <c r="AC204" i="1" s="1"/>
  <c r="Y180" i="1"/>
  <c r="AC180" i="1" s="1"/>
  <c r="Z180" i="1"/>
  <c r="Z199" i="1"/>
  <c r="Y199" i="1"/>
  <c r="AC199" i="1" s="1"/>
  <c r="AC198" i="1"/>
  <c r="Z195" i="1"/>
  <c r="Y195" i="1"/>
  <c r="AC191" i="1"/>
  <c r="K194" i="1" l="1"/>
  <c r="L194" i="1" s="1"/>
  <c r="K182" i="1"/>
  <c r="L182" i="1" s="1"/>
  <c r="K200" i="1"/>
  <c r="L200" i="1" s="1"/>
  <c r="K188" i="1"/>
  <c r="L188" i="1" s="1"/>
  <c r="K176" i="1"/>
  <c r="L176" i="1" s="1"/>
  <c r="N176" i="1" l="1"/>
  <c r="M176" i="1"/>
  <c r="AB176" i="1" s="1"/>
  <c r="AA176" i="1" s="1"/>
  <c r="AC176" i="1" s="1"/>
  <c r="M188" i="1"/>
  <c r="AB188" i="1" s="1"/>
  <c r="AA188" i="1" s="1"/>
  <c r="AC188" i="1" s="1"/>
  <c r="N188" i="1"/>
  <c r="M200" i="1"/>
  <c r="AB200" i="1" s="1"/>
  <c r="N200" i="1"/>
  <c r="M182" i="1"/>
  <c r="N182" i="1"/>
  <c r="M194" i="1"/>
  <c r="N194" i="1"/>
  <c r="AA200" i="1" l="1"/>
  <c r="AC200" i="1" s="1"/>
  <c r="AB201" i="1"/>
  <c r="AA201" i="1" s="1"/>
  <c r="AC201" i="1" s="1"/>
  <c r="AB194" i="1"/>
  <c r="AA194" i="1" s="1"/>
  <c r="AC194" i="1" s="1"/>
  <c r="AB195" i="1"/>
  <c r="AA195" i="1" s="1"/>
  <c r="AC195" i="1" s="1"/>
  <c r="AB183" i="1"/>
  <c r="AA183" i="1" s="1"/>
  <c r="AC183" i="1" s="1"/>
  <c r="AB182" i="1"/>
  <c r="AA182" i="1" s="1"/>
  <c r="AC182" i="1" s="1"/>
  <c r="T169" i="1" l="1"/>
  <c r="Q169" i="1"/>
  <c r="T168" i="1"/>
  <c r="Q168" i="1"/>
  <c r="AB169" i="1" s="1"/>
  <c r="AA169" i="1" s="1"/>
  <c r="T167" i="1"/>
  <c r="Q167" i="1"/>
  <c r="T166" i="1"/>
  <c r="Q166" i="1"/>
  <c r="X166" i="1" s="1"/>
  <c r="T164" i="1"/>
  <c r="Q164" i="1"/>
  <c r="X165" i="1" s="1"/>
  <c r="H164" i="1"/>
  <c r="I164" i="1" s="1"/>
  <c r="K165" i="1"/>
  <c r="K166" i="1"/>
  <c r="K169" i="1"/>
  <c r="K168" i="1"/>
  <c r="K167" i="1"/>
  <c r="X164" i="1" l="1"/>
  <c r="X169" i="1"/>
  <c r="Z169" i="1" s="1"/>
  <c r="AB167" i="1"/>
  <c r="AA167" i="1" s="1"/>
  <c r="Z166" i="1"/>
  <c r="Y166" i="1"/>
  <c r="Y164" i="1"/>
  <c r="Z164" i="1"/>
  <c r="X167" i="1"/>
  <c r="AB166" i="1"/>
  <c r="AA166" i="1" s="1"/>
  <c r="AB168" i="1"/>
  <c r="AA168" i="1" s="1"/>
  <c r="X168" i="1"/>
  <c r="Y169" i="1" l="1"/>
  <c r="AC169" i="1" s="1"/>
  <c r="AC166" i="1"/>
  <c r="Z168" i="1"/>
  <c r="Y168" i="1"/>
  <c r="AC168" i="1" s="1"/>
  <c r="Z167" i="1"/>
  <c r="Y167" i="1"/>
  <c r="AC167" i="1" s="1"/>
  <c r="K164" i="1" l="1"/>
  <c r="L164" i="1" s="1"/>
  <c r="N164" i="1" l="1"/>
  <c r="M164" i="1"/>
  <c r="AB164" i="1" s="1"/>
  <c r="AA164" i="1" s="1"/>
  <c r="AC164" i="1" s="1"/>
  <c r="T157" i="1" l="1"/>
  <c r="Q157" i="1"/>
  <c r="T156" i="1"/>
  <c r="Q156" i="1"/>
  <c r="AB157" i="1" s="1"/>
  <c r="AA157" i="1" s="1"/>
  <c r="T155" i="1"/>
  <c r="Q155" i="1"/>
  <c r="AB156" i="1" s="1"/>
  <c r="AA156" i="1" s="1"/>
  <c r="X154" i="1"/>
  <c r="Y154" i="1" s="1"/>
  <c r="T154" i="1"/>
  <c r="Q154" i="1"/>
  <c r="T152" i="1"/>
  <c r="Q152" i="1"/>
  <c r="H152" i="1"/>
  <c r="X151" i="1"/>
  <c r="Z151" i="1" s="1"/>
  <c r="T151" i="1"/>
  <c r="Q151" i="1"/>
  <c r="T150" i="1"/>
  <c r="Q150" i="1"/>
  <c r="X150" i="1" s="1"/>
  <c r="X149" i="1"/>
  <c r="Z149" i="1" s="1"/>
  <c r="T149" i="1"/>
  <c r="Q149" i="1"/>
  <c r="T148" i="1"/>
  <c r="Q148" i="1"/>
  <c r="AB148" i="1" s="1"/>
  <c r="AA148" i="1" s="1"/>
  <c r="T146" i="1"/>
  <c r="Q146" i="1"/>
  <c r="H146" i="1"/>
  <c r="I146" i="1" s="1"/>
  <c r="K150" i="1"/>
  <c r="K149" i="1"/>
  <c r="K154" i="1"/>
  <c r="K148" i="1"/>
  <c r="K157" i="1"/>
  <c r="K155" i="1"/>
  <c r="K147" i="1"/>
  <c r="K153" i="1"/>
  <c r="K156" i="1"/>
  <c r="K151" i="1"/>
  <c r="AB155" i="1" l="1"/>
  <c r="AA155" i="1" s="1"/>
  <c r="X156" i="1"/>
  <c r="Y156" i="1" s="1"/>
  <c r="AC156" i="1" s="1"/>
  <c r="Z150" i="1"/>
  <c r="Y150" i="1"/>
  <c r="Y151" i="1"/>
  <c r="I152" i="1"/>
  <c r="X152" i="1" s="1"/>
  <c r="X148" i="1"/>
  <c r="X153" i="1"/>
  <c r="Z154" i="1"/>
  <c r="Z156" i="1"/>
  <c r="X146" i="1"/>
  <c r="AB149" i="1"/>
  <c r="AA149" i="1" s="1"/>
  <c r="AB151" i="1"/>
  <c r="AA151" i="1" s="1"/>
  <c r="X155" i="1"/>
  <c r="X157" i="1"/>
  <c r="Y149" i="1"/>
  <c r="AB150" i="1"/>
  <c r="AA150" i="1" s="1"/>
  <c r="X147" i="1"/>
  <c r="AB154" i="1"/>
  <c r="AA154" i="1" s="1"/>
  <c r="AC154" i="1" s="1"/>
  <c r="Z152" i="1" l="1"/>
  <c r="Y152" i="1"/>
  <c r="AC150" i="1"/>
  <c r="Y157" i="1"/>
  <c r="AC157" i="1" s="1"/>
  <c r="Z157" i="1"/>
  <c r="Z148" i="1"/>
  <c r="Y148" i="1"/>
  <c r="AC148" i="1" s="1"/>
  <c r="Z146" i="1"/>
  <c r="Y146" i="1"/>
  <c r="AC151" i="1"/>
  <c r="AC149" i="1"/>
  <c r="Y155" i="1"/>
  <c r="AC155" i="1" s="1"/>
  <c r="Z155" i="1"/>
  <c r="K146" i="1" l="1"/>
  <c r="L146" i="1" s="1"/>
  <c r="K152" i="1"/>
  <c r="L152" i="1" s="1"/>
  <c r="M152" i="1" l="1"/>
  <c r="AB152" i="1" s="1"/>
  <c r="AA152" i="1" s="1"/>
  <c r="AC152" i="1" s="1"/>
  <c r="N152" i="1"/>
  <c r="M146" i="1"/>
  <c r="AB146" i="1" s="1"/>
  <c r="AA146" i="1" s="1"/>
  <c r="AC146" i="1" s="1"/>
  <c r="N146" i="1"/>
  <c r="T139" i="1" l="1"/>
  <c r="Q139" i="1"/>
  <c r="T138" i="1"/>
  <c r="Q138" i="1"/>
  <c r="AB139" i="1" s="1"/>
  <c r="AA139" i="1" s="1"/>
  <c r="T137" i="1"/>
  <c r="Q137" i="1"/>
  <c r="X138" i="1" s="1"/>
  <c r="Z138" i="1" s="1"/>
  <c r="T136" i="1"/>
  <c r="Q136" i="1"/>
  <c r="AB136" i="1" s="1"/>
  <c r="AA136" i="1" s="1"/>
  <c r="Q134" i="1"/>
  <c r="H134" i="1"/>
  <c r="K136" i="1"/>
  <c r="K137" i="1"/>
  <c r="K135" i="1"/>
  <c r="K138" i="1"/>
  <c r="K139" i="1"/>
  <c r="X139" i="1" l="1"/>
  <c r="AB138" i="1"/>
  <c r="AA138" i="1" s="1"/>
  <c r="X136" i="1"/>
  <c r="Z136" i="1" s="1"/>
  <c r="Z139" i="1"/>
  <c r="Y139" i="1"/>
  <c r="AC139" i="1" s="1"/>
  <c r="I134" i="1"/>
  <c r="X134" i="1" s="1"/>
  <c r="AB137" i="1"/>
  <c r="AA137" i="1" s="1"/>
  <c r="Y138" i="1"/>
  <c r="X135" i="1"/>
  <c r="X137" i="1"/>
  <c r="AC138" i="1" l="1"/>
  <c r="Y136" i="1"/>
  <c r="AC136" i="1" s="1"/>
  <c r="Z134" i="1"/>
  <c r="Y134" i="1"/>
  <c r="Z137" i="1"/>
  <c r="Y137" i="1"/>
  <c r="AC137" i="1" s="1"/>
  <c r="K134" i="1" l="1"/>
  <c r="L134" i="1" s="1"/>
  <c r="M134" i="1" l="1"/>
  <c r="AB134" i="1" s="1"/>
  <c r="AA134" i="1" s="1"/>
  <c r="AC134" i="1" s="1"/>
  <c r="N134" i="1"/>
  <c r="T127" i="1" l="1"/>
  <c r="Q127" i="1"/>
  <c r="T126" i="1"/>
  <c r="Q126" i="1"/>
  <c r="T125" i="1"/>
  <c r="Q125" i="1"/>
  <c r="X126" i="1" s="1"/>
  <c r="T124" i="1"/>
  <c r="Q124" i="1"/>
  <c r="Q122" i="1"/>
  <c r="X123" i="1" s="1"/>
  <c r="H122" i="1"/>
  <c r="I122" i="1" s="1"/>
  <c r="K127" i="1"/>
  <c r="K124" i="1"/>
  <c r="K125" i="1"/>
  <c r="K126" i="1"/>
  <c r="K123" i="1"/>
  <c r="AB125" i="1" l="1"/>
  <c r="AA125" i="1" s="1"/>
  <c r="X127" i="1"/>
  <c r="Z127" i="1" s="1"/>
  <c r="X125" i="1"/>
  <c r="Z125" i="1" s="1"/>
  <c r="AB127" i="1"/>
  <c r="AA127" i="1" s="1"/>
  <c r="X122" i="1"/>
  <c r="Y126" i="1"/>
  <c r="Z126" i="1"/>
  <c r="AB124" i="1"/>
  <c r="AA124" i="1" s="1"/>
  <c r="AB126" i="1"/>
  <c r="AA126" i="1" s="1"/>
  <c r="Y127" i="1"/>
  <c r="X124" i="1"/>
  <c r="Y125" i="1" l="1"/>
  <c r="AC125" i="1" s="1"/>
  <c r="AC127" i="1"/>
  <c r="AC126" i="1"/>
  <c r="Y124" i="1"/>
  <c r="AC124" i="1" s="1"/>
  <c r="Z124" i="1"/>
  <c r="Z122" i="1"/>
  <c r="Y122" i="1"/>
  <c r="K122" i="1" l="1"/>
  <c r="L122" i="1" s="1"/>
  <c r="N122" i="1" l="1"/>
  <c r="M122" i="1"/>
  <c r="AB122" i="1" s="1"/>
  <c r="AA122" i="1" s="1"/>
  <c r="AC122" i="1" s="1"/>
  <c r="T115" i="1" l="1"/>
  <c r="Q115" i="1"/>
  <c r="T114" i="1"/>
  <c r="Q114" i="1"/>
  <c r="X115" i="1" s="1"/>
  <c r="Z115" i="1" s="1"/>
  <c r="T113" i="1"/>
  <c r="Q113" i="1"/>
  <c r="T112" i="1"/>
  <c r="Q112" i="1"/>
  <c r="AB112" i="1" s="1"/>
  <c r="AA112" i="1" s="1"/>
  <c r="T110" i="1"/>
  <c r="Q110" i="1"/>
  <c r="X111" i="1" s="1"/>
  <c r="G110" i="1"/>
  <c r="H110" i="1" s="1"/>
  <c r="T109" i="1"/>
  <c r="Q109" i="1"/>
  <c r="T108" i="1"/>
  <c r="Q108" i="1"/>
  <c r="X108" i="1" s="1"/>
  <c r="Y108" i="1" s="1"/>
  <c r="T107" i="1"/>
  <c r="Q107" i="1"/>
  <c r="T106" i="1"/>
  <c r="Q106" i="1"/>
  <c r="AB106" i="1" s="1"/>
  <c r="AA106" i="1" s="1"/>
  <c r="T104" i="1"/>
  <c r="Q104" i="1"/>
  <c r="H104" i="1"/>
  <c r="I104" i="1" s="1"/>
  <c r="K107" i="1"/>
  <c r="K111" i="1"/>
  <c r="K114" i="1"/>
  <c r="K112" i="1"/>
  <c r="K106" i="1"/>
  <c r="K105" i="1"/>
  <c r="K109" i="1"/>
  <c r="K108" i="1"/>
  <c r="K115" i="1"/>
  <c r="K113" i="1"/>
  <c r="X113" i="1" l="1"/>
  <c r="Z113" i="1" s="1"/>
  <c r="X112" i="1"/>
  <c r="Z112" i="1" s="1"/>
  <c r="AB115" i="1"/>
  <c r="AA115" i="1" s="1"/>
  <c r="AB113" i="1"/>
  <c r="AA113" i="1" s="1"/>
  <c r="AB109" i="1"/>
  <c r="AA109" i="1" s="1"/>
  <c r="AB108" i="1"/>
  <c r="AA108" i="1" s="1"/>
  <c r="AC108" i="1" s="1"/>
  <c r="X106" i="1"/>
  <c r="Z106" i="1" s="1"/>
  <c r="I110" i="1"/>
  <c r="X110" i="1" s="1"/>
  <c r="X104" i="1"/>
  <c r="Y106" i="1"/>
  <c r="AC106" i="1" s="1"/>
  <c r="AB107" i="1"/>
  <c r="AA107" i="1" s="1"/>
  <c r="X105" i="1"/>
  <c r="Z108" i="1"/>
  <c r="X107" i="1"/>
  <c r="X109" i="1"/>
  <c r="Y113" i="1"/>
  <c r="AB114" i="1"/>
  <c r="AA114" i="1" s="1"/>
  <c r="Y115" i="1"/>
  <c r="AC115" i="1" s="1"/>
  <c r="X114" i="1"/>
  <c r="Y112" i="1"/>
  <c r="AC112" i="1" s="1"/>
  <c r="AC113" i="1" l="1"/>
  <c r="Z109" i="1"/>
  <c r="Y109" i="1"/>
  <c r="AC109" i="1" s="1"/>
  <c r="Z104" i="1"/>
  <c r="Y104" i="1"/>
  <c r="Z114" i="1"/>
  <c r="Y114" i="1"/>
  <c r="AC114" i="1" s="1"/>
  <c r="Z107" i="1"/>
  <c r="Y107" i="1"/>
  <c r="AC107" i="1" s="1"/>
  <c r="Y110" i="1"/>
  <c r="Z110" i="1"/>
  <c r="K104" i="1" l="1"/>
  <c r="L104" i="1" s="1"/>
  <c r="K110" i="1"/>
  <c r="L110" i="1" s="1"/>
  <c r="M104" i="1" l="1"/>
  <c r="AB104" i="1" s="1"/>
  <c r="AA104" i="1" s="1"/>
  <c r="AC104" i="1" s="1"/>
  <c r="N104" i="1"/>
  <c r="M110" i="1"/>
  <c r="AB110" i="1" s="1"/>
  <c r="AA110" i="1" s="1"/>
  <c r="AC110" i="1" s="1"/>
  <c r="N110" i="1"/>
  <c r="T97" i="1" l="1"/>
  <c r="Q97" i="1"/>
  <c r="T96" i="1"/>
  <c r="Q96" i="1"/>
  <c r="AB97" i="1" s="1"/>
  <c r="AA97" i="1" s="1"/>
  <c r="T95" i="1"/>
  <c r="Q95" i="1"/>
  <c r="AB96" i="1" s="1"/>
  <c r="AA96" i="1" s="1"/>
  <c r="X94" i="1"/>
  <c r="Y94" i="1" s="1"/>
  <c r="T94" i="1"/>
  <c r="Q94" i="1"/>
  <c r="AB95" i="1" s="1"/>
  <c r="AA95" i="1" s="1"/>
  <c r="T92" i="1"/>
  <c r="Q92" i="1"/>
  <c r="H92" i="1"/>
  <c r="I92" i="1" s="1"/>
  <c r="T91" i="1"/>
  <c r="Q91" i="1"/>
  <c r="T90" i="1"/>
  <c r="Q90" i="1"/>
  <c r="AB90" i="1" s="1"/>
  <c r="AA90" i="1" s="1"/>
  <c r="T89" i="1"/>
  <c r="Q89" i="1"/>
  <c r="T88" i="1"/>
  <c r="Q88" i="1"/>
  <c r="AB88" i="1" s="1"/>
  <c r="AA88" i="1" s="1"/>
  <c r="T86" i="1"/>
  <c r="Q86" i="1"/>
  <c r="G86" i="1"/>
  <c r="H86" i="1" s="1"/>
  <c r="K95" i="1"/>
  <c r="K93" i="1"/>
  <c r="K94" i="1"/>
  <c r="K96" i="1"/>
  <c r="K97" i="1"/>
  <c r="K87" i="1"/>
  <c r="K89" i="1"/>
  <c r="K91" i="1"/>
  <c r="K90" i="1"/>
  <c r="K88" i="1"/>
  <c r="X96" i="1" l="1"/>
  <c r="X88" i="1"/>
  <c r="Z88" i="1" s="1"/>
  <c r="X90" i="1"/>
  <c r="Z90" i="1" s="1"/>
  <c r="X95" i="1"/>
  <c r="X89" i="1"/>
  <c r="Z89" i="1" s="1"/>
  <c r="X91" i="1"/>
  <c r="Z91" i="1" s="1"/>
  <c r="X97" i="1"/>
  <c r="Z94" i="1"/>
  <c r="I86" i="1"/>
  <c r="X86" i="1" s="1"/>
  <c r="X92" i="1"/>
  <c r="X93" i="1"/>
  <c r="Y88" i="1"/>
  <c r="AC88" i="1" s="1"/>
  <c r="AB89" i="1"/>
  <c r="AA89" i="1" s="1"/>
  <c r="Y90" i="1"/>
  <c r="AC90" i="1" s="1"/>
  <c r="AB91" i="1"/>
  <c r="AA91" i="1" s="1"/>
  <c r="X87" i="1"/>
  <c r="AB94" i="1"/>
  <c r="AA94" i="1" s="1"/>
  <c r="AC94" i="1" s="1"/>
  <c r="Y89" i="1"/>
  <c r="Y91" i="1"/>
  <c r="AC89" i="1" l="1"/>
  <c r="AC91" i="1"/>
  <c r="Y95" i="1"/>
  <c r="AC95" i="1" s="1"/>
  <c r="Z95" i="1"/>
  <c r="Y97" i="1"/>
  <c r="AC97" i="1" s="1"/>
  <c r="Z97" i="1"/>
  <c r="Y96" i="1"/>
  <c r="AC96" i="1" s="1"/>
  <c r="Z96" i="1"/>
  <c r="Z92" i="1"/>
  <c r="Y92" i="1"/>
  <c r="Y86" i="1"/>
  <c r="Z86" i="1"/>
  <c r="K86" i="1" l="1"/>
  <c r="L86" i="1" s="1"/>
  <c r="K92" i="1"/>
  <c r="L92" i="1" s="1"/>
  <c r="M92" i="1" l="1"/>
  <c r="AB92" i="1" s="1"/>
  <c r="AA92" i="1" s="1"/>
  <c r="AC92" i="1" s="1"/>
  <c r="N92" i="1"/>
  <c r="M86" i="1"/>
  <c r="AB86" i="1" s="1"/>
  <c r="AA86" i="1" s="1"/>
  <c r="AC86" i="1" s="1"/>
  <c r="N86" i="1"/>
  <c r="T79" i="1" l="1"/>
  <c r="Q79" i="1"/>
  <c r="T78" i="1"/>
  <c r="Q78" i="1"/>
  <c r="T77" i="1"/>
  <c r="Q77" i="1"/>
  <c r="T76" i="1"/>
  <c r="Q76" i="1"/>
  <c r="AB76" i="1" s="1"/>
  <c r="AA76" i="1" s="1"/>
  <c r="T74" i="1"/>
  <c r="Q74" i="1"/>
  <c r="H74" i="1"/>
  <c r="I74" i="1" s="1"/>
  <c r="T73" i="1"/>
  <c r="Q73" i="1"/>
  <c r="X73" i="1" s="1"/>
  <c r="T72" i="1"/>
  <c r="Q72" i="1"/>
  <c r="T71" i="1"/>
  <c r="Q71" i="1"/>
  <c r="T70" i="1"/>
  <c r="Q70" i="1"/>
  <c r="AB70" i="1" s="1"/>
  <c r="AA70" i="1" s="1"/>
  <c r="T68" i="1"/>
  <c r="Q68" i="1"/>
  <c r="X69" i="1" s="1"/>
  <c r="H68" i="1"/>
  <c r="I68" i="1" s="1"/>
  <c r="K71" i="1"/>
  <c r="K78" i="1"/>
  <c r="K70" i="1"/>
  <c r="K69" i="1"/>
  <c r="K75" i="1"/>
  <c r="K77" i="1"/>
  <c r="K72" i="1"/>
  <c r="K73" i="1"/>
  <c r="K76" i="1"/>
  <c r="K79" i="1"/>
  <c r="AB73" i="1" l="1"/>
  <c r="AA73" i="1" s="1"/>
  <c r="AB71" i="1"/>
  <c r="AA71" i="1" s="1"/>
  <c r="X79" i="1"/>
  <c r="Z79" i="1" s="1"/>
  <c r="X74" i="1"/>
  <c r="Z74" i="1" s="1"/>
  <c r="X68" i="1"/>
  <c r="Z68" i="1" s="1"/>
  <c r="AB77" i="1"/>
  <c r="AA77" i="1" s="1"/>
  <c r="Y73" i="1"/>
  <c r="Z73" i="1"/>
  <c r="AB79" i="1"/>
  <c r="AA79" i="1" s="1"/>
  <c r="X71" i="1"/>
  <c r="X78" i="1"/>
  <c r="AB78" i="1"/>
  <c r="AA78" i="1" s="1"/>
  <c r="X76" i="1"/>
  <c r="X77" i="1"/>
  <c r="AB72" i="1"/>
  <c r="AA72" i="1" s="1"/>
  <c r="X72" i="1"/>
  <c r="X70" i="1"/>
  <c r="X75" i="1"/>
  <c r="AC73" i="1" l="1"/>
  <c r="Y79" i="1"/>
  <c r="Y68" i="1"/>
  <c r="Y74" i="1"/>
  <c r="Z70" i="1"/>
  <c r="Y70" i="1"/>
  <c r="AC70" i="1" s="1"/>
  <c r="Z76" i="1"/>
  <c r="Y76" i="1"/>
  <c r="AC76" i="1" s="1"/>
  <c r="Z72" i="1"/>
  <c r="Y72" i="1"/>
  <c r="AC72" i="1" s="1"/>
  <c r="Z78" i="1"/>
  <c r="Y78" i="1"/>
  <c r="AC78" i="1" s="1"/>
  <c r="Y71" i="1"/>
  <c r="AC71" i="1" s="1"/>
  <c r="Z71" i="1"/>
  <c r="Z77" i="1"/>
  <c r="Y77" i="1"/>
  <c r="AC77" i="1" s="1"/>
  <c r="AC79" i="1"/>
  <c r="K74" i="1" l="1"/>
  <c r="L74" i="1" s="1"/>
  <c r="K68" i="1"/>
  <c r="L68" i="1" s="1"/>
  <c r="M68" i="1" l="1"/>
  <c r="AB68" i="1" s="1"/>
  <c r="AA68" i="1" s="1"/>
  <c r="AC68" i="1" s="1"/>
  <c r="N68" i="1"/>
  <c r="N74" i="1"/>
  <c r="M74" i="1"/>
  <c r="AB74" i="1" s="1"/>
  <c r="AA74" i="1" s="1"/>
  <c r="AC74" i="1" s="1"/>
  <c r="T57" i="1" l="1"/>
  <c r="T53" i="1"/>
  <c r="Q53" i="1"/>
  <c r="H53" i="1"/>
  <c r="I53" i="1" s="1"/>
  <c r="T52" i="1"/>
  <c r="Q52" i="1"/>
  <c r="X52" i="1" s="1"/>
  <c r="Y52" i="1" s="1"/>
  <c r="T51" i="1"/>
  <c r="Q51" i="1"/>
  <c r="T50" i="1"/>
  <c r="Q50" i="1"/>
  <c r="X50" i="1" s="1"/>
  <c r="Z50" i="1" s="1"/>
  <c r="T49" i="1"/>
  <c r="Q49" i="1"/>
  <c r="AB50" i="1" s="1"/>
  <c r="AA50" i="1" s="1"/>
  <c r="T46" i="1"/>
  <c r="Q46" i="1"/>
  <c r="H46" i="1"/>
  <c r="I46" i="1" s="1"/>
  <c r="T45" i="1"/>
  <c r="Q45" i="1"/>
  <c r="X45" i="1" s="1"/>
  <c r="T44" i="1"/>
  <c r="Q44" i="1"/>
  <c r="T43" i="1"/>
  <c r="Q43" i="1"/>
  <c r="X44" i="1" s="1"/>
  <c r="T42" i="1"/>
  <c r="Q42" i="1"/>
  <c r="AB42" i="1" s="1"/>
  <c r="AA42" i="1" s="1"/>
  <c r="T40" i="1"/>
  <c r="Q40" i="1"/>
  <c r="H40" i="1"/>
  <c r="I40" i="1" s="1"/>
  <c r="K51" i="1"/>
  <c r="K50" i="1"/>
  <c r="K56" i="1"/>
  <c r="K49" i="1"/>
  <c r="K48" i="1"/>
  <c r="K57" i="1"/>
  <c r="K52" i="1"/>
  <c r="K58" i="1"/>
  <c r="K44" i="1"/>
  <c r="K60" i="1"/>
  <c r="K41" i="1"/>
  <c r="K43" i="1"/>
  <c r="K45" i="1"/>
  <c r="K42" i="1"/>
  <c r="K55" i="1"/>
  <c r="X40" i="1" l="1"/>
  <c r="AB43" i="1"/>
  <c r="AA43" i="1" s="1"/>
  <c r="AB52" i="1"/>
  <c r="AA52" i="1" s="1"/>
  <c r="AC52" i="1" s="1"/>
  <c r="AB45" i="1"/>
  <c r="AA45" i="1" s="1"/>
  <c r="Z44" i="1"/>
  <c r="Y44" i="1"/>
  <c r="X42" i="1"/>
  <c r="X43" i="1"/>
  <c r="X57" i="1"/>
  <c r="Y57" i="1" s="1"/>
  <c r="AB44" i="1"/>
  <c r="AA44" i="1" s="1"/>
  <c r="X49" i="1"/>
  <c r="Y49" i="1" s="1"/>
  <c r="Y45" i="1"/>
  <c r="Z45" i="1"/>
  <c r="Y53" i="1"/>
  <c r="Z40" i="1"/>
  <c r="Y40" i="1"/>
  <c r="X46" i="1"/>
  <c r="AB49" i="1"/>
  <c r="AA49" i="1" s="1"/>
  <c r="Y50" i="1"/>
  <c r="AC50" i="1" s="1"/>
  <c r="Z52" i="1"/>
  <c r="X51" i="1"/>
  <c r="AB51" i="1"/>
  <c r="AA51" i="1" s="1"/>
  <c r="X53" i="1"/>
  <c r="Z53" i="1" s="1"/>
  <c r="AC45" i="1" l="1"/>
  <c r="AC44" i="1"/>
  <c r="Z49" i="1"/>
  <c r="Z57" i="1"/>
  <c r="Y43" i="1"/>
  <c r="AC43" i="1" s="1"/>
  <c r="Z43" i="1"/>
  <c r="Z42" i="1"/>
  <c r="Y42" i="1"/>
  <c r="AC42" i="1" s="1"/>
  <c r="AC49" i="1"/>
  <c r="Z46" i="1"/>
  <c r="Y46" i="1"/>
  <c r="Y51" i="1"/>
  <c r="AC51" i="1" s="1"/>
  <c r="Z51" i="1"/>
  <c r="K46" i="1" l="1"/>
  <c r="L46" i="1" s="1"/>
  <c r="K53" i="1"/>
  <c r="L53" i="1" s="1"/>
  <c r="K40" i="1"/>
  <c r="L40" i="1" s="1"/>
  <c r="M53" i="1" l="1"/>
  <c r="N53" i="1"/>
  <c r="N46" i="1"/>
  <c r="M46" i="1"/>
  <c r="AB46" i="1" s="1"/>
  <c r="AA46" i="1" s="1"/>
  <c r="AC46" i="1" s="1"/>
  <c r="M40" i="1"/>
  <c r="AB40" i="1" s="1"/>
  <c r="AA40" i="1" s="1"/>
  <c r="AC40" i="1" s="1"/>
  <c r="N40" i="1"/>
  <c r="AB57" i="1" l="1"/>
  <c r="AA57" i="1" s="1"/>
  <c r="AC57" i="1" s="1"/>
  <c r="AB53" i="1"/>
  <c r="AA53" i="1" s="1"/>
  <c r="AC53" i="1" s="1"/>
  <c r="T33" i="1" l="1"/>
  <c r="Q33" i="1"/>
  <c r="T32" i="1"/>
  <c r="Q32" i="1"/>
  <c r="T31" i="1"/>
  <c r="Q31" i="1"/>
  <c r="T30" i="1"/>
  <c r="Q30" i="1"/>
  <c r="AB30" i="1" s="1"/>
  <c r="AA30" i="1" s="1"/>
  <c r="T28" i="1"/>
  <c r="Q28" i="1"/>
  <c r="H28" i="1"/>
  <c r="K31" i="1"/>
  <c r="K32" i="1"/>
  <c r="K33" i="1"/>
  <c r="K29" i="1"/>
  <c r="K30" i="1"/>
  <c r="X33" i="1" l="1"/>
  <c r="Y33" i="1" s="1"/>
  <c r="X32" i="1"/>
  <c r="Y32" i="1" s="1"/>
  <c r="X31" i="1"/>
  <c r="X30" i="1"/>
  <c r="Y30" i="1" s="1"/>
  <c r="AC30" i="1" s="1"/>
  <c r="AB32" i="1"/>
  <c r="AA32" i="1" s="1"/>
  <c r="Z32" i="1"/>
  <c r="Z33" i="1"/>
  <c r="I28" i="1"/>
  <c r="X28" i="1" s="1"/>
  <c r="X29" i="1"/>
  <c r="AB31" i="1"/>
  <c r="AA31" i="1" s="1"/>
  <c r="AB33" i="1"/>
  <c r="AA33" i="1" s="1"/>
  <c r="AC33" i="1" s="1"/>
  <c r="AC32" i="1" l="1"/>
  <c r="Z30" i="1"/>
  <c r="Y31" i="1"/>
  <c r="AC31" i="1" s="1"/>
  <c r="Z31" i="1"/>
  <c r="Z28" i="1"/>
  <c r="Y28" i="1"/>
  <c r="K28" i="1" l="1"/>
  <c r="L28" i="1" s="1"/>
  <c r="N28" i="1" l="1"/>
  <c r="M28" i="1"/>
  <c r="AB28" i="1"/>
  <c r="AA28" i="1" s="1"/>
  <c r="AC28" i="1" s="1"/>
  <c r="T21" i="1" l="1"/>
  <c r="Q21" i="1"/>
  <c r="T20" i="1"/>
  <c r="Q20" i="1"/>
  <c r="T19" i="1"/>
  <c r="Q19" i="1"/>
  <c r="AB19" i="1" s="1"/>
  <c r="AA19" i="1" s="1"/>
  <c r="T18" i="1"/>
  <c r="Q18" i="1"/>
  <c r="AB18" i="1" s="1"/>
  <c r="AA18" i="1" s="1"/>
  <c r="T16" i="1"/>
  <c r="Q16" i="1"/>
  <c r="X17" i="1" s="1"/>
  <c r="H16" i="1"/>
  <c r="I16" i="1" s="1"/>
  <c r="X16" i="1" s="1"/>
  <c r="T15" i="1"/>
  <c r="Q15" i="1"/>
  <c r="T14" i="1"/>
  <c r="Q14" i="1"/>
  <c r="T13" i="1"/>
  <c r="Q13" i="1"/>
  <c r="T12" i="1"/>
  <c r="Q12" i="1"/>
  <c r="X12" i="1" s="1"/>
  <c r="T10" i="1"/>
  <c r="Q10" i="1"/>
  <c r="H10" i="1"/>
  <c r="I10" i="1" s="1"/>
  <c r="K12" i="1"/>
  <c r="K19" i="1"/>
  <c r="K15" i="1"/>
  <c r="K17" i="1"/>
  <c r="K11" i="1"/>
  <c r="K21" i="1"/>
  <c r="K13" i="1"/>
  <c r="K14" i="1"/>
  <c r="K20" i="1"/>
  <c r="K18" i="1"/>
  <c r="X14" i="1" l="1"/>
  <c r="AB21" i="1"/>
  <c r="AA21" i="1" s="1"/>
  <c r="X18" i="1"/>
  <c r="Z18" i="1" s="1"/>
  <c r="Z14" i="1"/>
  <c r="Y14" i="1"/>
  <c r="Z12" i="1"/>
  <c r="Y12" i="1"/>
  <c r="Y16" i="1"/>
  <c r="Z16" i="1"/>
  <c r="AB12" i="1"/>
  <c r="AA12" i="1" s="1"/>
  <c r="X10" i="1"/>
  <c r="AB13" i="1"/>
  <c r="AA13" i="1" s="1"/>
  <c r="AB15" i="1"/>
  <c r="AA15" i="1" s="1"/>
  <c r="X19" i="1"/>
  <c r="X21" i="1"/>
  <c r="X11" i="1"/>
  <c r="AB20" i="1"/>
  <c r="AA20" i="1" s="1"/>
  <c r="X13" i="1"/>
  <c r="X15" i="1"/>
  <c r="X20" i="1"/>
  <c r="AB14" i="1"/>
  <c r="AA14" i="1" s="1"/>
  <c r="Y18" i="1" l="1"/>
  <c r="AC18" i="1" s="1"/>
  <c r="AC14" i="1"/>
  <c r="Z21" i="1"/>
  <c r="Y21" i="1"/>
  <c r="AC21" i="1" s="1"/>
  <c r="Z20" i="1"/>
  <c r="Y20" i="1"/>
  <c r="AC20" i="1" s="1"/>
  <c r="Z19" i="1"/>
  <c r="Y19" i="1"/>
  <c r="AC19" i="1" s="1"/>
  <c r="Y15" i="1"/>
  <c r="AC15" i="1" s="1"/>
  <c r="Z15" i="1"/>
  <c r="AC12" i="1"/>
  <c r="Y13" i="1"/>
  <c r="AC13" i="1" s="1"/>
  <c r="Z13" i="1"/>
  <c r="Z10" i="1"/>
  <c r="Y10" i="1"/>
  <c r="K16" i="1" l="1"/>
  <c r="L16" i="1" s="1"/>
  <c r="K10" i="1"/>
  <c r="L10" i="1" s="1"/>
  <c r="N10" i="1" l="1"/>
  <c r="M10" i="1"/>
  <c r="AB10" i="1" s="1"/>
  <c r="AA10" i="1" s="1"/>
  <c r="AC10" i="1" s="1"/>
  <c r="N16" i="1"/>
  <c r="M16" i="1"/>
  <c r="AB16" i="1" s="1"/>
  <c r="AA16" i="1" s="1"/>
  <c r="AC16" i="1" s="1"/>
</calcChain>
</file>

<file path=xl/sharedStrings.xml><?xml version="1.0" encoding="utf-8"?>
<sst xmlns="http://schemas.openxmlformats.org/spreadsheetml/2006/main" count="1051" uniqueCount="236">
  <si>
    <t>Proceso:</t>
  </si>
  <si>
    <t>Planeación Estratégica</t>
  </si>
  <si>
    <t>Objetivo:</t>
  </si>
  <si>
    <t xml:space="preserve"> Establecer las directrices institucionales a nivel gerencial para el logro de la misión de la entidad, mejorando significativamente los indicadores de efectividad en toda la entidad.  </t>
  </si>
  <si>
    <t>Alcance:</t>
  </si>
  <si>
    <t xml:space="preserve">Inicia con el diagnostico del estado actual de la entidad para establecer las directrices de funcionamiento para toda la entidad y finaliza con la revisión gerencial del SGC y SCI. </t>
  </si>
  <si>
    <t>Identificación del riesgo</t>
  </si>
  <si>
    <t>Análisis del riesgo inherente</t>
  </si>
  <si>
    <t>Evaluación del riesgo - Valoración de los controles</t>
  </si>
  <si>
    <t>Evaluación del riesgo - Nivel del riesgo residual</t>
  </si>
  <si>
    <t>Plan de Acción</t>
  </si>
  <si>
    <t xml:space="preserve">Referencia </t>
  </si>
  <si>
    <t>Impacto</t>
  </si>
  <si>
    <t>Causa Inmediata</t>
  </si>
  <si>
    <t>Causa Raíz</t>
  </si>
  <si>
    <t>Descripción del Riesgo</t>
  </si>
  <si>
    <t>Clasificación del Riesgo</t>
  </si>
  <si>
    <t>Frecuencia con la cual se realiza la actividad</t>
  </si>
  <si>
    <t>Probabilidad Inherente</t>
  </si>
  <si>
    <t>%</t>
  </si>
  <si>
    <t>Criterios de impacto</t>
  </si>
  <si>
    <t>Observación de criterio</t>
  </si>
  <si>
    <t>Impacto 
Inherente</t>
  </si>
  <si>
    <t>Zona de Riesgo Inherente</t>
  </si>
  <si>
    <t>No. Control</t>
  </si>
  <si>
    <t>Descripción del Control</t>
  </si>
  <si>
    <t>Afectación</t>
  </si>
  <si>
    <t>Atributos</t>
  </si>
  <si>
    <t>Probabilidad Residual</t>
  </si>
  <si>
    <t>Probabilidad Residual Final</t>
  </si>
  <si>
    <t>Impacto Residual Final</t>
  </si>
  <si>
    <t>Zona de Riesgo Final</t>
  </si>
  <si>
    <t>Tratamiento</t>
  </si>
  <si>
    <t>Responsable</t>
  </si>
  <si>
    <t>Fecha Implementación</t>
  </si>
  <si>
    <t>Fecha Seguimiento</t>
  </si>
  <si>
    <t>Seguimiento</t>
  </si>
  <si>
    <t>Estado</t>
  </si>
  <si>
    <t>Tipo</t>
  </si>
  <si>
    <t>Implementación</t>
  </si>
  <si>
    <t>Calificación</t>
  </si>
  <si>
    <t>Documentación</t>
  </si>
  <si>
    <t>Frecuencia</t>
  </si>
  <si>
    <t>Evidencia</t>
  </si>
  <si>
    <t>Reputacional</t>
  </si>
  <si>
    <t>Desconocimiento de los procedimientos para rendir informes a los entes externos.</t>
  </si>
  <si>
    <t xml:space="preserve">Desconocimiento de la Normatividad por parte del responsable de presentar los informes </t>
  </si>
  <si>
    <t xml:space="preserve">Posibilidad de afectación reputacional por el incumplimiento en la presentacion de informes de ley por desconocimiento </t>
  </si>
  <si>
    <t>Ejecucion y Administracion de procesos</t>
  </si>
  <si>
    <t xml:space="preserve">     El riesgo afecta la imagen de alguna área de la organización</t>
  </si>
  <si>
    <t>Realizar la verificación mediante check list al momento de rendir la información del componente de Planeación en la plataforma.</t>
  </si>
  <si>
    <t>Preventivo</t>
  </si>
  <si>
    <t>Automático</t>
  </si>
  <si>
    <t>Documentado</t>
  </si>
  <si>
    <t>Continua</t>
  </si>
  <si>
    <t>Con Registro</t>
  </si>
  <si>
    <t>Evitar</t>
  </si>
  <si>
    <t>Económico</t>
  </si>
  <si>
    <t xml:space="preserve">Normas afectan directamente la operación del Canal </t>
  </si>
  <si>
    <t>Cambios Normativos por parte del Gobierno Nacional</t>
  </si>
  <si>
    <t>Posibilidad de Afectación económica por que la entidad no puede afrontrar los cambios Normativos en las leyes de Television</t>
  </si>
  <si>
    <t xml:space="preserve">     Entre 100 y 500 SMLMV </t>
  </si>
  <si>
    <t>Socializar durante la vigencia 2025 decretos, resoluciones, circulares u otros documentos del Sector que contengan cambios normativos.</t>
  </si>
  <si>
    <t>Manual</t>
  </si>
  <si>
    <t>Reducir (mitigar)</t>
  </si>
  <si>
    <t>Gestión de Calidad</t>
  </si>
  <si>
    <t>Establecer, documentar y mantener el Sistema de Gestión de Calidad mejorando continuamente su eficacia</t>
  </si>
  <si>
    <t>Inicia con el establecimiento y control de todos los documentos del Sistema de Gestión de Calidad y termina con el seguimiento a las acciones correctivas y preventivas implementadas por cada procedimiento.</t>
  </si>
  <si>
    <t>Económico y Reputacional</t>
  </si>
  <si>
    <t>Personal que no se encuentra familiarizado con los controles y herramientas disponibles en el SG</t>
  </si>
  <si>
    <t>Incumplimiento de algunos requisitos establecidos en los procesos que dificultan el logro de los objetivos en términos de calidad y satisfacción.</t>
  </si>
  <si>
    <t>Posibilidad de afectación economica y reputacional  por errores cometidos en los procesos  establecidos debido a que no  se conocen o hay  poco interes en la documentación del Sistema de Gestión de Calidad</t>
  </si>
  <si>
    <t xml:space="preserve">     Afectación menor a 10 SMLMV .</t>
  </si>
  <si>
    <t xml:space="preserve">Hacer induccion del SGC, cuado se realice ingreso de los nuevos funcionarios y / o contratistas usuarios del SGC al  canal y  sensibilizar de la importancia del SGC en la entidad </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</si>
  <si>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</si>
  <si>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Seguimiento y Evaluación</t>
  </si>
  <si>
    <t xml:space="preserve">Evaluar la eficiencia y eficacia del manejo de los recursos de la Entidad y el nivel de desarrollo del Sistema de Control Interno con el fin de formular recomendaciones que contribuyan al mejoramiento continuo para el logro de objetivos institucionales. </t>
  </si>
  <si>
    <t>Inicia con el fomento de la cultura de control y finaliza con el seguimiento a las observaciones y recomendaciones propuestas, a las acciones de mejoramiento establecidas por los Entes de Vigilancia y Control.</t>
  </si>
  <si>
    <t>Desconocimiento de la Entidad, demora en la entrega de la información para la ejecución de los informes</t>
  </si>
  <si>
    <t xml:space="preserve">Planeación Inadecuada </t>
  </si>
  <si>
    <t>Posibilidad de afectación reputacional por incumplimiento del  Plan Anual de Auditoría de la vigencia, debido a  una indebida planeación</t>
  </si>
  <si>
    <t>Seguimiento continuo a la programación realizada en el plan anual de auditoría, para prever sus ajustes y/o modificaciones, solicitando la aprobación al Comité Institucional de Coordinación de Control Interno</t>
  </si>
  <si>
    <t xml:space="preserve">Desconocimiento en las fechas de reporte de la rendición </t>
  </si>
  <si>
    <t>Ejecución y Administración de procesos</t>
  </si>
  <si>
    <t>Verificación periódica de las fechas de vencimiento de los reportes establecidos por los Entes de Control</t>
  </si>
  <si>
    <t xml:space="preserve">Información suministrada de forma incompleta o con impresiciones </t>
  </si>
  <si>
    <t>Información recibida  de forma incompleta o errónea para análisis o interpretación</t>
  </si>
  <si>
    <t>Posibilidad de afectación reputacional por Inexactitud en la información contenida en los informes de auditorías internas y/o seguimientos realizados por la Oficina de Control Interno, debido a información proporcionada incompleta y/o errónea por parte del auditado o interpretación inadecuada del auditor</t>
  </si>
  <si>
    <t xml:space="preserve">Revisión detallada del contenido del informe por parte del Jefe de la Oficina de Control Interno, para su respectiva socialización          </t>
  </si>
  <si>
    <t>Socialización informes de auditoría interna y/o seguimientos a los responsables del proceso auditado y a la gerencia, antes de entregar el informe definitivo</t>
  </si>
  <si>
    <t>Probabilidad</t>
  </si>
  <si>
    <t>Gestión de Programación</t>
  </si>
  <si>
    <t>Objetivo:  Estructurar la programación del Canal y clasificar los contenidos de los comerciales verificando y garantizando contenidos para emisión, cumpliendo con la politicas de programación y la normatividad</t>
  </si>
  <si>
    <t>Inicia con la revisión de las propuestas de programación, solicitud de codificación y clasificación de comerciales, y finaliza con la elaboración de certificados de emisión.</t>
  </si>
  <si>
    <t xml:space="preserve">No se incluye en la continuoidad de emision o se incluye referencia o parrilla equivocada,  </t>
  </si>
  <si>
    <t>Deconocimiento por parte del cliente de los requisitos de entrega de los programas  y/o condiciones  externas  de orden publico, climaticas ( En directos)</t>
  </si>
  <si>
    <t>Posibilidad de riesgo económico y reputacional  por  dejar de emitir un programa en la parrilla de programacion debido a que no llega a tiempo , no cumple con los parametros ,  o no cumple con la normatividad  vigente de la TV.</t>
  </si>
  <si>
    <t>Revisar diariamente la parrilla, actualizar los cambios que se generen y recalcar a las productoras la necesidad de cumplir con horarios y dias de entrega de los programas.
Incluir en  los convenios y/o contratos la cláusula informativa que de necesitar el espacio de emisión asignado por alguna circunstancia  TP podrá utilizarlo  y será concertada entre las partes la reprogramación de la emisión.</t>
  </si>
  <si>
    <t xml:space="preserve"> falta de revisión del revisor, descuido del administrador del play list  y/o falta de revision del operador de emisión.</t>
  </si>
  <si>
    <t xml:space="preserve">Mala claqueta interna, por marcación errada del nombre del archivo,    de video.
Codificacion Errada 
o duplicidad de archivo de video 
</t>
  </si>
  <si>
    <t>Posibilidad de riesgo econominco y reputacional  por  emitir una referencia desactualizada de un programa que está en la parrilla debido a que no llega la informacion clara del cliente o vendedor o error humano al digitar la referencia correcta  en la continuidad de emision y/o parrilla.</t>
  </si>
  <si>
    <t>Revisión de claqueta interna en contraste con contenidos y ubicación del clip a emitir  por parte de los revisores de contenido. No autorizar entrega de material directamente a emisión.</t>
  </si>
  <si>
    <t>Gestión de Producción</t>
  </si>
  <si>
    <t xml:space="preserve">Objetivo:  Realizar la producción de un programa o producto audiovisual   </t>
  </si>
  <si>
    <t>Inicia con la preproducción del programa o producto audiovisual y termina con la entrega de la señal audiovisual o entorte de la misma y archivo correspondiente.</t>
  </si>
  <si>
    <t>Fallo en los dispositivos de almacenamiento</t>
  </si>
  <si>
    <t>Falta de mantenimiento de equipos de almacenamiento</t>
  </si>
  <si>
    <t>Posibilidad de afectación económica por daño en los videos contenidos en el material audiovisual formato Digital existente. Debido a deficiencia de los dispositivos de almacenamiento y/o los equipos de grabación.</t>
  </si>
  <si>
    <t>Daños Activos Fisicos</t>
  </si>
  <si>
    <t>Monitoreo y Backup diario de la ingesta de material audiovisual requerido por los programas</t>
  </si>
  <si>
    <t>Solicitar a Videoteca la actualización y mantenimiento del Hardware y  el software de almacenamiento del material audiovisual</t>
  </si>
  <si>
    <t>Producción</t>
  </si>
  <si>
    <t>no evidencia de cesion de derechos</t>
  </si>
  <si>
    <t>Falta de implementación de procesos internos y responsabilidad sobre las políticas generales sobre cesion de derechos de autor. vigentes a nivel interno, nacional e internacional</t>
  </si>
  <si>
    <t>Posibilidad de afectación económica y reputacional por el incumplimiento de normas sobre propiedad intelectual y derechos de autor. Debido a la no evidencia de cesión de derechos</t>
  </si>
  <si>
    <t xml:space="preserve">Politicas claras sobre procesos internos y responsabilidad </t>
  </si>
  <si>
    <t>Solicitar a jurídica que incluya en los contratos una clausula de responsabilidad a todo el presonal que tenga acceso al sistema de información MAM</t>
  </si>
  <si>
    <t>Gestión Comercial</t>
  </si>
  <si>
    <t>Investigar e identificar nuestros clientes potenciales, segmentar el mercado, desarrollar estrategias que permitan orientar nuestra oferta en función de las necesidades del mercado objetivo y comercializar los espacios disponibles para pauta y servicios especiales para incrementar los ingresos de la Entidad.</t>
  </si>
  <si>
    <t>Inicia con la elaboración del Plan de Mercadeo y termina con el plan de mejoramiento de las actividades del proceso.</t>
  </si>
  <si>
    <t xml:space="preserve"> la no emision oportuna o modificacion de la programacion contenidos comerciales , modf parrilla etc.</t>
  </si>
  <si>
    <t>Fallas tecnicas, error involuntario en emision, por modificacion erronea a la parrilla  o solicitudes extraordinarias</t>
  </si>
  <si>
    <t xml:space="preserve">Posibilidad de afectación Economica y reputacional por incumplimiento de los compromisos comerciales adquiridos debido a la no emision oportuna o modificacion de la programacion contenidos comerciales , modf parrilla etc. </t>
  </si>
  <si>
    <t>Incluir en la cotización nota aclaratoria informando que TP podra cambiar la emisión en caso de alguna eventualidad y esta se repondra mutuo acuerdo con el cliente.</t>
  </si>
  <si>
    <t xml:space="preserve">la realización innadecuada de las ordes de facturacion de la pauta publicitaria </t>
  </si>
  <si>
    <t xml:space="preserve">Error humano en la liquidacion de las tarifas </t>
  </si>
  <si>
    <t>Posibilidad de afectación economica por incumplimiento  en las tarifas de la pauta .</t>
  </si>
  <si>
    <t xml:space="preserve">Expedición de resolución con las tarifas de la pauta comercial y autorización de las cotizaciones por parte de la dirección comercial </t>
  </si>
  <si>
    <t>Aceptar</t>
  </si>
  <si>
    <t>Gestión de Emisión y Transmisión</t>
  </si>
  <si>
    <t>Emitir la señal de Televisión y garantizar la buena Calidad de su recepción en los equipos receptores de televisión de los televidentes.</t>
  </si>
  <si>
    <t>Inicia con la verificación de la programación a emitir y termina con el control de la transmisión.</t>
  </si>
  <si>
    <t>Daños en el fluido electrico ,  la planta electrica Y UPS</t>
  </si>
  <si>
    <t xml:space="preserve">Fallas fluido eléctrico.
Fallas en el satélite.
Fallas por fenómenos naturales.
</t>
  </si>
  <si>
    <t xml:space="preserve">Posibilidad de afectacion economica y reputacional  por fallas de la señal audiovisual al aire debido a  fallas del fluido electrico, satelite o fenomenos naturales </t>
  </si>
  <si>
    <t>Fallas Tecnologicas</t>
  </si>
  <si>
    <t xml:space="preserve">     Entre 10 y 50 SMLMV </t>
  </si>
  <si>
    <t xml:space="preserve">1. Seguimiento al mantenimiento preventivo y correctivo que se realiza a la Planta electrica.
1.1 Verificar que no exista fuga o daño sobre el  enmallado externo a la subestación.
1.2. Mantenimiento preventivo a las UPS.
1.3. Registro de las fallas de la señal al aire.
</t>
  </si>
  <si>
    <t>Reducir (compartir)</t>
  </si>
  <si>
    <t>Gestión Operativa y Tecnológica</t>
  </si>
  <si>
    <t>Objetivo:Garantizar el funcionamiento de la infraestructura tecnológica para el normal funcionamiento del canal.</t>
  </si>
  <si>
    <t>Inicia con la elaboracion del plan de mantenimiento preventivo y finaliza con la presentación de propuestas para la adquisición de equipos, software, insumos y servicios.</t>
  </si>
  <si>
    <t>Daño en Hardware y Software de los servidores.</t>
  </si>
  <si>
    <t xml:space="preserve">Falta de mantenimientos, Daños en componentes electricos, obsolencia tecnologica , etc </t>
  </si>
  <si>
    <t xml:space="preserve">Posibilidad de afectacion economica y reputacional por a perdida de informacion de los servidores  debido a  los daños de la infraestructura TI del Canal </t>
  </si>
  <si>
    <t>1. Contratación de soporte técnico especializado. 
2. Cronograma de revisión y mantenimiento preventivo.
3. Contratacion de custodia de medios magnéticos en ubicaciones externas al canal.
4. Ejecución de copias de seguridad periódicas en medios físicos y en los servidores TI.
5. Revisión periodica del funcionamiento de los servidores de la plataforma TI.</t>
  </si>
  <si>
    <t>Gestión Administrativa</t>
  </si>
  <si>
    <t>Brindar asesoría y soporte en los procedimientos de adquisición, mantenimiento y administración de los recursos físicos y documentos de la empresa.</t>
  </si>
  <si>
    <t>Inicia con la requisición de un documento, bien o servicio y finaliza con la entrega de lo requerido .</t>
  </si>
  <si>
    <t xml:space="preserve">No solicitar con anticipación la salidas de los equipos al Almacén </t>
  </si>
  <si>
    <t>Falta de planeación  en la programacion de los equipos</t>
  </si>
  <si>
    <t xml:space="preserve">Posibilidad de Riesgo economico y reputacional por  Retraso en la salida de activos  y  equipos para la transmisión debido a que  se  solicitan con autorización via telefonica para la respectiva salida. </t>
  </si>
  <si>
    <t xml:space="preserve">Socializacion del procedimiento de Salida e ingreso de equipos con el fin de generar   Conciencia  a los colaboradores de Telepacifico, sobre la importancia de la planeación  y dado el caso en que se presente imprevistos  guiarnos por los controles existentes para minimizar los retrasos. </t>
  </si>
  <si>
    <t>Aleatoria</t>
  </si>
  <si>
    <t>Falta de actualizacion de de los inventarios del canal</t>
  </si>
  <si>
    <t>Falta de Seguimiento de los activos que ingresan y salen del canal</t>
  </si>
  <si>
    <t xml:space="preserve">Posibilidad de riesgo econominco por Faltantes de activos en los inventarios del canal  </t>
  </si>
  <si>
    <t xml:space="preserve">1. Establecer responsabilidades en la asignación de los equipos 
2. Sensibilizar a los funcionarios y contratistas sobre la importancia del buen uso de los equipos a su cargo 
</t>
  </si>
  <si>
    <t>Administración del Recurso Humano.</t>
  </si>
  <si>
    <t xml:space="preserve">
Objetivo:  Brindar asesoría y soporte en los procedimientos relativos al personal de planta, dando a conocer generalidades del recurso humano.</t>
  </si>
  <si>
    <t>Inicia con la requisicion de personal y finaliza con la ejecucion de los planes de capacitacion</t>
  </si>
  <si>
    <t>Manejo inadecuado de los Elementos de proteccion personal u trabajo en alturas</t>
  </si>
  <si>
    <t>Posibilidad de Riesgo economico y reputacional por Mutilaciones, lesiones personales graves, muerte. Incapacidades temporales o permanentes. debido No uso o al uso inadecuado de los elementos de proteccion personal</t>
  </si>
  <si>
    <t xml:space="preserve">1. Sensibilizar a los funcionarios  sobre el uso adecuado de los elementos de protección personal, asistinedo al reentrenamiento anual para la actualización de trabajo altuaras.                                                   
</t>
  </si>
  <si>
    <t>Facturacion, Cartera y Tesoreria</t>
  </si>
  <si>
    <t xml:space="preserve"> Registrar y administrar los recursos económicos que genera el Canal con el fin de optimizarlos, cumpliendo con los compromisos y minimizando riesgos.</t>
  </si>
  <si>
    <t>Este proceso inicia con al consolidación y evaluación del presupuesto y finaliza con el análisis y proyecciones financieras.</t>
  </si>
  <si>
    <t>Generacion de informes financieros incompletos y no confiables, error en la toma e decisiones.
Requirimientos de los diferentes organos de control, multas, intereses, sanciones.</t>
  </si>
  <si>
    <t>No reporte de los servicios  prestados en el mismo periodo que se ejecutan</t>
  </si>
  <si>
    <t>Posibilidad de afectacion economico por los servicios prestados y no facturados en el periodo que se deben causar</t>
  </si>
  <si>
    <t xml:space="preserve">     El riesgo afecta la imagen de la entidad internamente, de conocimiento general, nivel interno, de junta dircetiva y accionistas y/o de provedores</t>
  </si>
  <si>
    <t>Desarrollar segumiento al planeador de Eventos y procedimiento de la facturacion</t>
  </si>
  <si>
    <t>Detrimento patrimonial, se afecta la liquidez de la empresa.</t>
  </si>
  <si>
    <t>Incremento de clientes de difícil cobro</t>
  </si>
  <si>
    <t>Posibilidad de afectacion economico por Incobrabilidad de la cartera</t>
  </si>
  <si>
    <t>Generación de Informes de análisis y evaluación de los resultados de Cartera.</t>
  </si>
  <si>
    <t>Intensificación de la Gestión de Cobranza- Desarrollar comité de cartera</t>
  </si>
  <si>
    <t>Aplicaciòn inadecuada o equivocada del pago</t>
  </si>
  <si>
    <t>Proceso manual, que
puede generar
registros erróneos</t>
  </si>
  <si>
    <t>Posibilidad de afectacion economico por la Incorrecta identificaciòn del tercero en el pago</t>
  </si>
  <si>
    <t xml:space="preserve"> Realizar control dual de la actividad plena de que el cliente al que se elabora el documento de pago es el mismo cliente deudor.</t>
  </si>
  <si>
    <t>Ineficencia operativa, no atencion oportuna de pagos.</t>
  </si>
  <si>
    <t xml:space="preserve">Desconocimiento del flujo del dinero </t>
  </si>
  <si>
    <t xml:space="preserve">Posibilidad de afectacion economica por la Iliquidez </t>
  </si>
  <si>
    <t xml:space="preserve">     Mayor a 500 SMLMV </t>
  </si>
  <si>
    <t>Revisar periodicamente procedimiento de Administración de flujo de caja y del portafolio de inversiones.</t>
  </si>
  <si>
    <t>Realizar flujo de caja proyectado.</t>
  </si>
  <si>
    <t>Perdidas económicas.</t>
  </si>
  <si>
    <t xml:space="preserve">Descuido en el manejo del dinero </t>
  </si>
  <si>
    <t>Posibilidad de afectacion economica por el Hurto monetario</t>
  </si>
  <si>
    <t xml:space="preserve"> Desarrollar seguimiento al plan de control ( Gestion de pagos a terceros).</t>
  </si>
  <si>
    <t>Hacer seguimiento a las cuentas bancarias y cajas menores.</t>
  </si>
  <si>
    <t>Financiero</t>
  </si>
  <si>
    <t>Planear, registrar, consolidar y suministrar la informacion financiera necesaria que permita una oportuna toma de decisiones por parte de la alta Direccion y el seguimiento de la gestion.</t>
  </si>
  <si>
    <t>Cierre tardío</t>
  </si>
  <si>
    <t>Entrega Extemporanea de los dicumentos</t>
  </si>
  <si>
    <t>Posibilidad de Afectacion economica y reputacional por cierre extemporaneo debido a la entrega extemporanea de los documentos soporte de las operaciones financieras y economicas</t>
  </si>
  <si>
    <t>Emitir calendario periodico de Cierre para el año 2024</t>
  </si>
  <si>
    <t>registro inadecuado de la Informacion en el aplicativo financiero</t>
  </si>
  <si>
    <t>Documentos recepcionados no son idoneos y /o no cumplen con la normatividad</t>
  </si>
  <si>
    <t xml:space="preserve">Posibilidad de Afectacion economica y reputacional por registro inadecuado de la información al aplicativo financiero debiado a que los documentos recepcionados de la operación diaria no son idoneos y no cumplen con la normatividad vigente </t>
  </si>
  <si>
    <t>Revisar que los documentos producidos por las diferentes areas sean idoneos y cumplan con los requisitos legales.</t>
  </si>
  <si>
    <t>Infomación no confiable, duplicidad de trabajo, represamiento de procesos.</t>
  </si>
  <si>
    <t>Manejo inadecuado de los CeCo</t>
  </si>
  <si>
    <t xml:space="preserve">Posibilidad de afectacion en los resultados de los analisis por la distribucion improcedente del gasto por centros de costos </t>
  </si>
  <si>
    <t>Seguimiento de los valores en el estado de Resultados y Ejecucion</t>
  </si>
  <si>
    <t>Requerimientos multas y sanciones.</t>
  </si>
  <si>
    <t>No tener claridad de las fechas de vencimiento que emiten los diferentes entes para la presentación de informes legales, contables y tributarios</t>
  </si>
  <si>
    <t>Posibilidad de afectacion en el cumplimiento en la rendición y presentación en plazos de informes y documentos a los entes de inspección, control y vigilancia de la entidad.</t>
  </si>
  <si>
    <t>Seguimiento a las fechas de los diferentes  informes y documentos a los entes de inspeccion, control y vigilancia de la entidad.</t>
  </si>
  <si>
    <t>No tener claridad de las fechas de vencimiento que emite la Contraloría Departamental para el Cierre Fiscal.</t>
  </si>
  <si>
    <t xml:space="preserve">Comunicación o divulgacion deficiente de las fechas </t>
  </si>
  <si>
    <t>Posibilidad de afectacion economica y Reputacional por Incumplimiento en la rendición y presentación en el  plazo de la rendición del Cierre Fiscal ante la Contraloria Departamental debido a  No tener claridad de las fechas de vencimiento que emite la Contraloría Departamental para el Cierre Fiscal.</t>
  </si>
  <si>
    <t xml:space="preserve">Socializar las fechas de entrega de la información para el desarrollo del acta del Cierre Fiscal.                                                                                                                                                                Diligenciar los formatos y Anexos de la rendición del Cierre Fiscal en la Plataforma de SIA Contraloría.   </t>
  </si>
  <si>
    <t>Gestión de Jurídica</t>
  </si>
  <si>
    <t xml:space="preserve">Asesorar en los aspectos legales, administrativos, disciplinarios, conciliaciones y procesos contractuales a las diferentes áreas del Canal.  </t>
  </si>
  <si>
    <t>Inicia cuando se recibe una solicitud o requerimiento para orientación, actualización, tramite disciplinario o administrativo, contratación y conciliación, y termina con la atención a estos requerimientos</t>
  </si>
  <si>
    <t>Falta de revisión normativo</t>
  </si>
  <si>
    <t xml:space="preserve">Desconocimiento de los involucrados </t>
  </si>
  <si>
    <t>Posibilidad de afectación economica y reputacional, por multas o sanciones debido a la falta de conocimiento en la normatividad a aplicar</t>
  </si>
  <si>
    <t xml:space="preserve">     Entre 50 y 100 SMLMV </t>
  </si>
  <si>
    <t>Se realiza socialización y capacitación al personal vinculado a la entidad de su papel y las consecuencias de sus actos frente a terceros en representación del canal y temas afines.</t>
  </si>
  <si>
    <t xml:space="preserve">Realizar socialización al personal vinculado a la entidad de su papel y las consecuencias de sus actos frente a terceros en representación del canal y temas afines.
Mediante memorandos de manera periodica recordando la importasncia de cumplir </t>
  </si>
  <si>
    <t xml:space="preserve">Direccion Juridica </t>
  </si>
  <si>
    <t>Falta de control</t>
  </si>
  <si>
    <t>Demora en la entrega de dociumentos al área para su publicación</t>
  </si>
  <si>
    <t>Posibilidad de afectación reputacional por hallazgos por el incumplimiento  debido a la demora de la publicacion de actos administrativos en los terminos legales  y en la liquidacion de los contratos</t>
  </si>
  <si>
    <t xml:space="preserve">Revisión permanente de los contratos terminados y solicitar de cada área el cumplimiento de ello, mediante llamadas y correos electronicos </t>
  </si>
  <si>
    <t>Revisión eficaz de la información a rendir</t>
  </si>
  <si>
    <t>Posible afectación económica por multa y/o sanción del ente regulador debido a que la información rendida en la plataforma de la contraloría departamental- en el componente Juridico-Legal- no coincida o no sea coherente con la información que reposa en la Entidad.</t>
  </si>
  <si>
    <t>Relaciones Laborales</t>
  </si>
  <si>
    <t xml:space="preserve">Revisión permanente de los contratos elaborados y a rendir </t>
  </si>
  <si>
    <t>Detectivo</t>
  </si>
  <si>
    <t>Sin Documentar</t>
  </si>
  <si>
    <t>Posibilidad de afectación económica y reputacional por incumplimiento de informes y reportes externos a Entes de Control a cargo de la Oficina, debido a desconocimiento en las fechas de presentación o fallas tecnológicas de la Entidad.</t>
  </si>
  <si>
    <t>Mapa Riesgos Institucional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</si>
</sst>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scheme val="minor"/>
    </font>
    <font>
      <sz val="11"/>
      <color theme="1"/>
      <name val="Calibri"/>
      <family val="2"/>
      <scheme val="minor"/>
    </font>
    <font>
      <b/>
      <sz val="22"/>
      <color theme="1"/>
      <name val="Arial Narrow"/>
      <family val="2"/>
    </font>
    <font>
      <sz val="11"/>
      <color theme="1"/>
      <name val="Arial Narrow"/>
      <family val="2"/>
    </font>
    <font>
      <b/>
      <sz val="18"/>
      <color theme="1"/>
      <name val="Arial Narrow"/>
      <family val="2"/>
    </font>
    <font>
      <sz val="14"/>
      <color theme="1"/>
      <name val="Arial Narrow"/>
      <family val="2"/>
    </font>
    <font>
      <b/>
      <sz val="11"/>
      <color theme="1"/>
      <name val="Arial Narrow"/>
      <family val="2"/>
    </font>
    <font>
      <b/>
      <sz val="14"/>
      <color theme="1"/>
      <name val="Arial Narrow"/>
      <family val="2"/>
    </font>
    <font>
      <sz val="11"/>
      <name val="Arial Narrow"/>
      <family val="2"/>
    </font>
    <font>
      <sz val="10"/>
      <color theme="1"/>
      <name val="Arial Narrow"/>
      <family val="2"/>
    </font>
    <font>
      <b/>
      <sz val="11"/>
      <color theme="9" tint="-0.249977111117893"/>
      <name val="Arial Narrow"/>
      <family val="2"/>
    </font>
    <font>
      <sz val="12"/>
      <color theme="1"/>
      <name val="Arial Narrow"/>
      <family val="2"/>
    </font>
    <font>
      <sz val="12"/>
      <name val="Arial Narrow"/>
      <family val="2"/>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s>
  <borders count="22">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dotted">
        <color rgb="FFFF9900"/>
      </left>
      <right style="dotted">
        <color rgb="FFFF9900"/>
      </right>
      <top style="dotted">
        <color rgb="FFFF9900"/>
      </top>
      <bottom style="dotted">
        <color rgb="FFFF9900"/>
      </bottom>
      <diagonal/>
    </border>
    <border>
      <left/>
      <right style="dotted">
        <color rgb="FFFF9900"/>
      </right>
      <top style="dashed">
        <color theme="9" tint="-0.24994659260841701"/>
      </top>
      <bottom/>
      <diagonal/>
    </border>
    <border>
      <left/>
      <right style="dotted">
        <color rgb="FFFF9900"/>
      </right>
      <top/>
      <bottom/>
      <diagonal/>
    </border>
    <border>
      <left/>
      <right style="dashed">
        <color theme="9" tint="-0.24994659260841701"/>
      </right>
      <top/>
      <bottom/>
      <diagonal/>
    </border>
    <border>
      <left/>
      <right style="dotted">
        <color rgb="FFFF9900"/>
      </right>
      <top/>
      <bottom style="dashed">
        <color theme="9" tint="-0.24994659260841701"/>
      </bottom>
      <diagonal/>
    </border>
    <border>
      <left style="dotted">
        <color rgb="FFFF9900"/>
      </left>
      <right style="dashed">
        <color theme="9" tint="-0.24994659260841701"/>
      </right>
      <top/>
      <bottom/>
      <diagonal/>
    </border>
    <border>
      <left style="dotted">
        <color rgb="FFFF9900"/>
      </left>
      <right style="dashed">
        <color theme="9" tint="-0.24994659260841701"/>
      </right>
      <top/>
      <bottom style="dashed">
        <color theme="9" tint="-0.24994659260841701"/>
      </bottom>
      <diagonal/>
    </border>
  </borders>
  <cellStyleXfs count="2">
    <xf numFmtId="0" fontId="0" fillId="0" borderId="0"/>
    <xf numFmtId="9" fontId="1" fillId="0" borderId="0" applyFont="0" applyFill="0" applyBorder="0" applyAlignment="0" applyProtection="0"/>
  </cellStyleXfs>
  <cellXfs count="194">
    <xf numFmtId="0" fontId="0" fillId="0" borderId="0" xfId="0"/>
    <xf numFmtId="0" fontId="3" fillId="3" borderId="0" xfId="0" applyFont="1" applyFill="1" applyAlignment="1">
      <alignment horizontal="center" vertical="center"/>
    </xf>
    <xf numFmtId="0" fontId="3" fillId="3" borderId="0" xfId="0" applyFont="1" applyFill="1" applyAlignment="1">
      <alignment horizontal="left" vertical="center"/>
    </xf>
    <xf numFmtId="0" fontId="3" fillId="3" borderId="0" xfId="0" applyFont="1" applyFill="1"/>
    <xf numFmtId="0" fontId="3" fillId="3" borderId="0" xfId="0" applyFont="1" applyFill="1" applyAlignment="1">
      <alignment horizontal="center"/>
    </xf>
    <xf numFmtId="0" fontId="3" fillId="3" borderId="0" xfId="0" applyFont="1" applyFill="1" applyAlignment="1">
      <alignment vertical="center"/>
    </xf>
    <xf numFmtId="0" fontId="6" fillId="2" borderId="11" xfId="0" applyFont="1" applyFill="1" applyBorder="1" applyAlignment="1">
      <alignment horizontal="center" vertical="center" textRotation="90"/>
    </xf>
    <xf numFmtId="164" fontId="3" fillId="0" borderId="11" xfId="1" applyNumberFormat="1" applyFont="1" applyBorder="1" applyAlignment="1">
      <alignment horizontal="center" vertical="center"/>
    </xf>
    <xf numFmtId="164" fontId="3" fillId="0" borderId="11" xfId="1" applyNumberFormat="1" applyFont="1" applyBorder="1" applyAlignment="1">
      <alignment horizontal="center" vertical="top"/>
    </xf>
    <xf numFmtId="0" fontId="3" fillId="0" borderId="11" xfId="0" applyFont="1" applyBorder="1" applyAlignment="1" applyProtection="1">
      <alignment horizontal="center" vertical="center"/>
    </xf>
    <xf numFmtId="0" fontId="3" fillId="0" borderId="11" xfId="0" applyFont="1" applyBorder="1" applyAlignment="1" applyProtection="1">
      <alignment horizontal="justify" vertical="top"/>
      <protection locked="0"/>
    </xf>
    <xf numFmtId="0" fontId="3" fillId="0" borderId="11" xfId="0" applyFont="1" applyBorder="1" applyAlignment="1" applyProtection="1">
      <alignment horizontal="center" vertical="top"/>
      <protection hidden="1"/>
    </xf>
    <xf numFmtId="0" fontId="3" fillId="0" borderId="11" xfId="0" applyFont="1" applyBorder="1" applyAlignment="1" applyProtection="1">
      <alignment horizontal="center" vertical="top" textRotation="90"/>
      <protection locked="0"/>
    </xf>
    <xf numFmtId="9" fontId="3" fillId="0" borderId="11" xfId="0" applyNumberFormat="1" applyFont="1" applyBorder="1" applyAlignment="1" applyProtection="1">
      <alignment horizontal="center" vertical="top"/>
      <protection hidden="1"/>
    </xf>
    <xf numFmtId="0" fontId="6" fillId="0" borderId="11" xfId="0" applyFont="1" applyFill="1" applyBorder="1" applyAlignment="1" applyProtection="1">
      <alignment horizontal="center" vertical="top" textRotation="90" wrapText="1"/>
      <protection hidden="1"/>
    </xf>
    <xf numFmtId="9" fontId="3" fillId="0" borderId="10" xfId="0" applyNumberFormat="1" applyFont="1" applyBorder="1" applyAlignment="1" applyProtection="1">
      <alignment horizontal="center" vertical="top"/>
      <protection hidden="1"/>
    </xf>
    <xf numFmtId="9" fontId="3" fillId="0" borderId="10" xfId="0" applyNumberFormat="1" applyFont="1" applyFill="1" applyBorder="1" applyAlignment="1" applyProtection="1">
      <alignment horizontal="center" vertical="top"/>
      <protection hidden="1"/>
    </xf>
    <xf numFmtId="0" fontId="6" fillId="0" borderId="11" xfId="0" applyFont="1" applyBorder="1" applyAlignment="1" applyProtection="1">
      <alignment horizontal="center" vertical="top" textRotation="90"/>
      <protection hidden="1"/>
    </xf>
    <xf numFmtId="0" fontId="3" fillId="0" borderId="10" xfId="0" applyFont="1" applyBorder="1" applyAlignment="1" applyProtection="1">
      <alignment horizontal="center" vertical="top" textRotation="90"/>
      <protection locked="0"/>
    </xf>
    <xf numFmtId="0" fontId="3" fillId="0" borderId="11" xfId="0" applyFont="1" applyBorder="1" applyAlignment="1" applyProtection="1">
      <alignment horizontal="center" vertical="top" wrapText="1"/>
      <protection locked="0"/>
    </xf>
    <xf numFmtId="0" fontId="3" fillId="0" borderId="11" xfId="0" applyFont="1" applyBorder="1" applyAlignment="1" applyProtection="1">
      <alignment horizontal="center" vertical="top"/>
      <protection locked="0"/>
    </xf>
    <xf numFmtId="14" fontId="3" fillId="0" borderId="11" xfId="0" applyNumberFormat="1" applyFont="1" applyBorder="1" applyAlignment="1" applyProtection="1">
      <alignment horizontal="center" vertical="top"/>
      <protection locked="0"/>
    </xf>
    <xf numFmtId="0" fontId="9" fillId="0" borderId="11" xfId="0" applyFont="1" applyBorder="1" applyAlignment="1" applyProtection="1">
      <alignment horizontal="justify" vertical="top" wrapText="1"/>
      <protection locked="0"/>
    </xf>
    <xf numFmtId="164" fontId="3" fillId="5" borderId="11" xfId="1" applyNumberFormat="1" applyFont="1" applyFill="1" applyBorder="1" applyAlignment="1">
      <alignment horizontal="center" vertical="top"/>
    </xf>
    <xf numFmtId="0" fontId="3" fillId="0" borderId="11" xfId="0" applyFont="1" applyBorder="1" applyAlignment="1">
      <alignment horizontal="center" vertical="center"/>
    </xf>
    <xf numFmtId="0" fontId="3" fillId="0" borderId="10" xfId="0" applyFont="1" applyBorder="1" applyAlignment="1" applyProtection="1">
      <alignment horizontal="center" vertical="center"/>
      <protection hidden="1"/>
    </xf>
    <xf numFmtId="0" fontId="3" fillId="0" borderId="10" xfId="0" applyFont="1" applyBorder="1" applyAlignment="1" applyProtection="1">
      <alignment horizontal="center" vertical="center" textRotation="90"/>
      <protection locked="0"/>
    </xf>
    <xf numFmtId="9" fontId="3" fillId="0" borderId="10" xfId="0" applyNumberFormat="1" applyFont="1" applyBorder="1" applyAlignment="1" applyProtection="1">
      <alignment horizontal="center" vertical="center"/>
      <protection hidden="1"/>
    </xf>
    <xf numFmtId="0" fontId="6" fillId="0" borderId="10" xfId="0" applyFont="1" applyFill="1" applyBorder="1" applyAlignment="1" applyProtection="1">
      <alignment horizontal="center" vertical="center" textRotation="90" wrapText="1"/>
      <protection hidden="1"/>
    </xf>
    <xf numFmtId="9" fontId="3" fillId="0" borderId="10" xfId="0" applyNumberFormat="1" applyFont="1" applyFill="1" applyBorder="1" applyAlignment="1" applyProtection="1">
      <alignment horizontal="center" vertical="center"/>
      <protection hidden="1"/>
    </xf>
    <xf numFmtId="0" fontId="6" fillId="0" borderId="10" xfId="0" applyFont="1" applyBorder="1" applyAlignment="1" applyProtection="1">
      <alignment horizontal="center" vertical="center" textRotation="90"/>
      <protection hidden="1"/>
    </xf>
    <xf numFmtId="0" fontId="3" fillId="0" borderId="11" xfId="0" applyFont="1" applyBorder="1" applyAlignment="1" applyProtection="1">
      <alignment horizontal="left" vertical="top"/>
      <protection locked="0"/>
    </xf>
    <xf numFmtId="0" fontId="9" fillId="0" borderId="11" xfId="0" applyFont="1" applyBorder="1" applyAlignment="1" applyProtection="1">
      <alignment horizontal="left" vertical="top" wrapText="1"/>
      <protection locked="0"/>
    </xf>
    <xf numFmtId="0" fontId="9" fillId="0" borderId="10" xfId="0" applyFont="1" applyBorder="1" applyAlignment="1" applyProtection="1">
      <alignment vertical="center" wrapText="1"/>
      <protection locked="0"/>
    </xf>
    <xf numFmtId="0" fontId="3" fillId="0" borderId="10" xfId="0" applyFont="1" applyBorder="1" applyAlignment="1" applyProtection="1">
      <alignment vertical="center" textRotation="90"/>
      <protection locked="0"/>
    </xf>
    <xf numFmtId="9" fontId="3" fillId="0" borderId="10" xfId="0" applyNumberFormat="1" applyFont="1" applyBorder="1" applyAlignment="1" applyProtection="1">
      <alignment vertical="center"/>
      <protection hidden="1"/>
    </xf>
    <xf numFmtId="0" fontId="6" fillId="0" borderId="10" xfId="0" applyFont="1" applyFill="1" applyBorder="1" applyAlignment="1" applyProtection="1">
      <alignment vertical="center" textRotation="90" wrapText="1"/>
      <protection hidden="1"/>
    </xf>
    <xf numFmtId="9" fontId="3" fillId="0" borderId="10" xfId="0" applyNumberFormat="1" applyFont="1" applyFill="1" applyBorder="1" applyAlignment="1" applyProtection="1">
      <alignment vertical="center"/>
      <protection hidden="1"/>
    </xf>
    <xf numFmtId="0" fontId="9" fillId="0" borderId="12" xfId="0" applyFont="1" applyBorder="1" applyAlignment="1" applyProtection="1">
      <alignment vertical="center" wrapText="1"/>
      <protection locked="0"/>
    </xf>
    <xf numFmtId="0" fontId="3" fillId="0" borderId="11" xfId="0" applyFont="1" applyBorder="1" applyAlignment="1" applyProtection="1">
      <alignment horizontal="center" vertical="center"/>
      <protection hidden="1"/>
    </xf>
    <xf numFmtId="0" fontId="9" fillId="0" borderId="11" xfId="0" applyFont="1" applyBorder="1" applyAlignment="1" applyProtection="1">
      <alignment horizontal="justify" vertical="center" wrapText="1"/>
      <protection locked="0"/>
    </xf>
    <xf numFmtId="0" fontId="3" fillId="0" borderId="11" xfId="0" applyFont="1" applyBorder="1" applyAlignment="1" applyProtection="1">
      <alignment horizontal="center" vertical="center" textRotation="90"/>
      <protection locked="0"/>
    </xf>
    <xf numFmtId="9" fontId="3" fillId="0" borderId="11" xfId="0" applyNumberFormat="1" applyFont="1" applyBorder="1" applyAlignment="1" applyProtection="1">
      <alignment horizontal="center" vertical="center"/>
      <protection hidden="1"/>
    </xf>
    <xf numFmtId="0" fontId="6" fillId="0" borderId="11" xfId="0" applyFont="1" applyFill="1" applyBorder="1" applyAlignment="1" applyProtection="1">
      <alignment horizontal="center" vertical="center" textRotation="90" wrapText="1"/>
      <protection hidden="1"/>
    </xf>
    <xf numFmtId="0" fontId="6" fillId="0" borderId="11" xfId="0" applyFont="1" applyBorder="1" applyAlignment="1" applyProtection="1">
      <alignment horizontal="center" vertical="center" textRotation="90"/>
      <protection hidden="1"/>
    </xf>
    <xf numFmtId="0" fontId="3" fillId="0" borderId="11" xfId="0" applyFont="1" applyBorder="1" applyAlignment="1" applyProtection="1">
      <alignment horizontal="center" wrapText="1"/>
      <protection locked="0"/>
    </xf>
    <xf numFmtId="164" fontId="3" fillId="5" borderId="11" xfId="1" applyNumberFormat="1" applyFont="1" applyFill="1" applyBorder="1" applyAlignment="1">
      <alignment horizontal="center" vertical="center"/>
    </xf>
    <xf numFmtId="9" fontId="3" fillId="0" borderId="10" xfId="0" applyNumberFormat="1" applyFont="1" applyBorder="1" applyAlignment="1" applyProtection="1">
      <alignment horizontal="center" vertical="center" wrapText="1"/>
      <protection hidden="1"/>
    </xf>
    <xf numFmtId="9" fontId="3" fillId="0" borderId="13" xfId="0" applyNumberFormat="1" applyFont="1" applyBorder="1" applyAlignment="1" applyProtection="1">
      <alignment horizontal="center" vertical="center" wrapText="1"/>
      <protection hidden="1"/>
    </xf>
    <xf numFmtId="9" fontId="3" fillId="0" borderId="12" xfId="0" applyNumberFormat="1" applyFont="1" applyBorder="1" applyAlignment="1" applyProtection="1">
      <alignment horizontal="center" vertical="center" wrapText="1"/>
      <protection hidden="1"/>
    </xf>
    <xf numFmtId="9" fontId="3" fillId="0" borderId="10" xfId="0" applyNumberFormat="1" applyFont="1" applyBorder="1" applyAlignment="1" applyProtection="1">
      <alignment horizontal="center" vertical="center" wrapText="1"/>
      <protection locked="0"/>
    </xf>
    <xf numFmtId="9" fontId="3" fillId="0" borderId="13" xfId="0" applyNumberFormat="1" applyFont="1" applyBorder="1" applyAlignment="1" applyProtection="1">
      <alignment horizontal="center" vertical="center" wrapText="1"/>
      <protection locked="0"/>
    </xf>
    <xf numFmtId="9" fontId="3" fillId="0" borderId="12" xfId="0" applyNumberFormat="1" applyFont="1" applyBorder="1" applyAlignment="1" applyProtection="1">
      <alignment horizontal="center" vertical="center" wrapText="1"/>
      <protection locked="0"/>
    </xf>
    <xf numFmtId="9" fontId="3" fillId="0" borderId="10" xfId="0" applyNumberFormat="1" applyFont="1" applyBorder="1" applyAlignment="1" applyProtection="1">
      <alignment horizontal="center" vertical="top" wrapText="1"/>
      <protection hidden="1"/>
    </xf>
    <xf numFmtId="9" fontId="3" fillId="0" borderId="13" xfId="0" applyNumberFormat="1" applyFont="1" applyBorder="1" applyAlignment="1" applyProtection="1">
      <alignment horizontal="center" vertical="top" wrapText="1"/>
      <protection hidden="1"/>
    </xf>
    <xf numFmtId="9" fontId="3" fillId="0" borderId="12" xfId="0" applyNumberFormat="1" applyFont="1" applyBorder="1" applyAlignment="1" applyProtection="1">
      <alignment horizontal="center" vertical="top" wrapText="1"/>
      <protection hidden="1"/>
    </xf>
    <xf numFmtId="0" fontId="6" fillId="0" borderId="10" xfId="0" applyFont="1" applyFill="1" applyBorder="1" applyAlignment="1" applyProtection="1">
      <alignment horizontal="center" vertical="center" wrapText="1"/>
      <protection hidden="1"/>
    </xf>
    <xf numFmtId="0" fontId="6" fillId="0" borderId="13" xfId="0" applyFont="1" applyFill="1" applyBorder="1" applyAlignment="1" applyProtection="1">
      <alignment horizontal="center" vertical="center" wrapText="1"/>
      <protection hidden="1"/>
    </xf>
    <xf numFmtId="0" fontId="6" fillId="0" borderId="12" xfId="0" applyFont="1" applyFill="1" applyBorder="1" applyAlignment="1" applyProtection="1">
      <alignment horizontal="center" vertical="center" wrapText="1"/>
      <protection hidden="1"/>
    </xf>
    <xf numFmtId="0" fontId="6" fillId="0" borderId="10" xfId="0" applyFont="1" applyBorder="1" applyAlignment="1" applyProtection="1">
      <alignment horizontal="center" vertical="center"/>
      <protection hidden="1"/>
    </xf>
    <xf numFmtId="0" fontId="6" fillId="0" borderId="13" xfId="0" applyFont="1" applyBorder="1" applyAlignment="1" applyProtection="1">
      <alignment horizontal="center" vertical="center"/>
      <protection hidden="1"/>
    </xf>
    <xf numFmtId="0" fontId="6" fillId="0" borderId="12" xfId="0" applyFont="1" applyBorder="1" applyAlignment="1" applyProtection="1">
      <alignment horizontal="center" vertical="center"/>
      <protection hidden="1"/>
    </xf>
    <xf numFmtId="0" fontId="3" fillId="0" borderId="10"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12" xfId="0" applyFont="1" applyBorder="1" applyAlignment="1" applyProtection="1">
      <alignment horizontal="center" vertical="center"/>
    </xf>
    <xf numFmtId="0" fontId="3" fillId="0" borderId="10"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14" fontId="3" fillId="0" borderId="10" xfId="0" applyNumberFormat="1" applyFont="1" applyBorder="1" applyAlignment="1" applyProtection="1">
      <alignment horizontal="center" vertical="center"/>
      <protection locked="0"/>
    </xf>
    <xf numFmtId="14" fontId="3" fillId="0" borderId="12" xfId="0" applyNumberFormat="1" applyFont="1" applyBorder="1" applyAlignment="1" applyProtection="1">
      <alignment horizontal="center" vertical="center"/>
      <protection locked="0"/>
    </xf>
    <xf numFmtId="0" fontId="6" fillId="0" borderId="10" xfId="0" applyFont="1" applyFill="1" applyBorder="1" applyAlignment="1" applyProtection="1">
      <alignment horizontal="center" vertical="center" textRotation="90" wrapText="1"/>
      <protection hidden="1"/>
    </xf>
    <xf numFmtId="0" fontId="6" fillId="0" borderId="12" xfId="0" applyFont="1" applyFill="1" applyBorder="1" applyAlignment="1" applyProtection="1">
      <alignment horizontal="center" vertical="center" textRotation="90" wrapText="1"/>
      <protection hidden="1"/>
    </xf>
    <xf numFmtId="9" fontId="3" fillId="0" borderId="10" xfId="0" applyNumberFormat="1" applyFont="1" applyFill="1" applyBorder="1" applyAlignment="1" applyProtection="1">
      <alignment horizontal="center" vertical="center"/>
      <protection hidden="1"/>
    </xf>
    <xf numFmtId="9" fontId="3" fillId="0" borderId="12" xfId="0" applyNumberFormat="1" applyFont="1" applyFill="1" applyBorder="1" applyAlignment="1" applyProtection="1">
      <alignment horizontal="center" vertical="center"/>
      <protection hidden="1"/>
    </xf>
    <xf numFmtId="0" fontId="6" fillId="0" borderId="10" xfId="0" applyFont="1" applyBorder="1" applyAlignment="1" applyProtection="1">
      <alignment horizontal="center" vertical="center" textRotation="90"/>
      <protection hidden="1"/>
    </xf>
    <xf numFmtId="0" fontId="6" fillId="0" borderId="12" xfId="0" applyFont="1" applyBorder="1" applyAlignment="1" applyProtection="1">
      <alignment horizontal="center" vertical="center" textRotation="90"/>
      <protection hidden="1"/>
    </xf>
    <xf numFmtId="0" fontId="3" fillId="0" borderId="10" xfId="0" applyFont="1" applyBorder="1" applyAlignment="1" applyProtection="1">
      <alignment horizontal="center" vertical="center" textRotation="90"/>
      <protection locked="0"/>
    </xf>
    <xf numFmtId="0" fontId="3" fillId="0" borderId="12" xfId="0" applyFont="1" applyBorder="1" applyAlignment="1" applyProtection="1">
      <alignment horizontal="center" vertical="center" textRotation="90"/>
      <protection locked="0"/>
    </xf>
    <xf numFmtId="9" fontId="3" fillId="0" borderId="10" xfId="0" applyNumberFormat="1" applyFont="1" applyBorder="1" applyAlignment="1" applyProtection="1">
      <alignment horizontal="center" vertical="center"/>
      <protection hidden="1"/>
    </xf>
    <xf numFmtId="9" fontId="3" fillId="0" borderId="12" xfId="0" applyNumberFormat="1" applyFont="1" applyBorder="1" applyAlignment="1" applyProtection="1">
      <alignment horizontal="center" vertical="center"/>
      <protection hidden="1"/>
    </xf>
    <xf numFmtId="0" fontId="9" fillId="4" borderId="10" xfId="0" applyFont="1" applyFill="1" applyBorder="1" applyAlignment="1" applyProtection="1">
      <alignment horizontal="center" vertical="center" wrapText="1"/>
      <protection locked="0"/>
    </xf>
    <xf numFmtId="0" fontId="9" fillId="4" borderId="12" xfId="0" applyFont="1" applyFill="1" applyBorder="1" applyAlignment="1" applyProtection="1">
      <alignment horizontal="center" vertical="center" wrapText="1"/>
      <protection locked="0"/>
    </xf>
    <xf numFmtId="0" fontId="3" fillId="0" borderId="10" xfId="0" applyFont="1" applyBorder="1" applyAlignment="1" applyProtection="1">
      <alignment horizontal="center" vertical="center"/>
      <protection hidden="1"/>
    </xf>
    <xf numFmtId="0" fontId="3" fillId="0" borderId="12" xfId="0" applyFont="1" applyBorder="1" applyAlignment="1" applyProtection="1">
      <alignment horizontal="center" vertical="center"/>
      <protection hidden="1"/>
    </xf>
    <xf numFmtId="0" fontId="8" fillId="0" borderId="10" xfId="0" applyFont="1" applyBorder="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9" fillId="0" borderId="10"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6" fillId="2" borderId="11" xfId="0" applyFont="1" applyFill="1" applyBorder="1" applyAlignment="1">
      <alignment horizontal="center" vertical="center" wrapText="1"/>
    </xf>
    <xf numFmtId="0" fontId="6" fillId="2" borderId="11" xfId="0" applyFont="1" applyFill="1" applyBorder="1" applyAlignment="1">
      <alignment horizontal="center" vertical="center" textRotation="90" wrapText="1"/>
    </xf>
    <xf numFmtId="0" fontId="6" fillId="2" borderId="10" xfId="0" applyFont="1" applyFill="1" applyBorder="1" applyAlignment="1">
      <alignment horizontal="center" vertical="center" textRotation="90" wrapText="1"/>
    </xf>
    <xf numFmtId="0" fontId="6" fillId="2" borderId="12" xfId="0" applyFont="1" applyFill="1" applyBorder="1" applyAlignment="1">
      <alignment horizontal="center" vertical="center" textRotation="90" wrapText="1"/>
    </xf>
    <xf numFmtId="0" fontId="6" fillId="2" borderId="14" xfId="0" applyFont="1" applyFill="1" applyBorder="1" applyAlignment="1">
      <alignment horizontal="center" vertical="center" wrapText="1"/>
    </xf>
    <xf numFmtId="0" fontId="6" fillId="2" borderId="4"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2"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7"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8" xfId="0" applyFont="1" applyFill="1" applyBorder="1" applyAlignment="1">
      <alignment horizontal="center" vertical="center"/>
    </xf>
    <xf numFmtId="0" fontId="7" fillId="2" borderId="10" xfId="0" applyFont="1" applyFill="1" applyBorder="1" applyAlignment="1">
      <alignment horizontal="center" vertical="center" textRotation="90"/>
    </xf>
    <xf numFmtId="0" fontId="7" fillId="2" borderId="12" xfId="0" applyFont="1" applyFill="1" applyBorder="1" applyAlignment="1">
      <alignment horizontal="center" vertical="center" textRotation="90"/>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5" fillId="3" borderId="7" xfId="0" applyFont="1" applyFill="1" applyBorder="1" applyAlignment="1" applyProtection="1">
      <alignment horizontal="left" vertical="center"/>
      <protection locked="0"/>
    </xf>
    <xf numFmtId="0" fontId="5" fillId="3" borderId="9" xfId="0" applyFont="1" applyFill="1" applyBorder="1" applyAlignment="1" applyProtection="1">
      <alignment horizontal="left" vertical="center"/>
      <protection locked="0"/>
    </xf>
    <xf numFmtId="0" fontId="5" fillId="3" borderId="8" xfId="0" applyFont="1" applyFill="1" applyBorder="1" applyAlignment="1" applyProtection="1">
      <alignment horizontal="left" vertical="center"/>
      <protection locked="0"/>
    </xf>
    <xf numFmtId="0" fontId="3" fillId="3" borderId="0" xfId="0" applyFont="1" applyFill="1" applyBorder="1" applyAlignment="1">
      <alignment horizontal="left" vertical="center"/>
    </xf>
    <xf numFmtId="0" fontId="5" fillId="3" borderId="7" xfId="0" applyFont="1" applyFill="1" applyBorder="1" applyAlignment="1" applyProtection="1">
      <alignment horizontal="left" vertical="center" wrapText="1"/>
      <protection locked="0"/>
    </xf>
    <xf numFmtId="0" fontId="5" fillId="3" borderId="9" xfId="0" applyFont="1" applyFill="1" applyBorder="1" applyAlignment="1" applyProtection="1">
      <alignment horizontal="left" vertical="center" wrapText="1"/>
      <protection locked="0"/>
    </xf>
    <xf numFmtId="0" fontId="5" fillId="3" borderId="8" xfId="0" applyFont="1" applyFill="1" applyBorder="1" applyAlignment="1" applyProtection="1">
      <alignment horizontal="left" vertical="center" wrapText="1"/>
      <protection locked="0"/>
    </xf>
    <xf numFmtId="0" fontId="9" fillId="0" borderId="10" xfId="0"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3" fillId="0" borderId="10" xfId="0" applyFont="1" applyBorder="1" applyAlignment="1" applyProtection="1">
      <alignment horizontal="center" vertical="top" wrapText="1"/>
      <protection locked="0"/>
    </xf>
    <xf numFmtId="0" fontId="3" fillId="0" borderId="12" xfId="0" applyFont="1" applyBorder="1" applyAlignment="1" applyProtection="1">
      <alignment horizontal="center" vertical="top" wrapText="1"/>
      <protection locked="0"/>
    </xf>
    <xf numFmtId="0" fontId="3" fillId="0" borderId="10" xfId="0" applyFont="1" applyBorder="1" applyAlignment="1" applyProtection="1">
      <alignment horizontal="center" vertical="top"/>
      <protection locked="0"/>
    </xf>
    <xf numFmtId="0" fontId="3" fillId="0" borderId="12" xfId="0" applyFont="1" applyBorder="1" applyAlignment="1" applyProtection="1">
      <alignment horizontal="center" vertical="top"/>
      <protection locked="0"/>
    </xf>
    <xf numFmtId="14" fontId="3" fillId="0" borderId="10" xfId="0" applyNumberFormat="1" applyFont="1" applyBorder="1" applyAlignment="1" applyProtection="1">
      <alignment horizontal="center" vertical="top"/>
      <protection locked="0"/>
    </xf>
    <xf numFmtId="14" fontId="3" fillId="0" borderId="12" xfId="0" applyNumberFormat="1" applyFont="1" applyBorder="1" applyAlignment="1" applyProtection="1">
      <alignment horizontal="center" vertical="top"/>
      <protection locked="0"/>
    </xf>
    <xf numFmtId="164" fontId="3" fillId="0" borderId="10" xfId="1" applyNumberFormat="1" applyFont="1" applyBorder="1" applyAlignment="1">
      <alignment horizontal="center" vertical="center"/>
    </xf>
    <xf numFmtId="164" fontId="3" fillId="0" borderId="12" xfId="1" applyNumberFormat="1" applyFont="1" applyBorder="1" applyAlignment="1">
      <alignment horizontal="center" vertical="center"/>
    </xf>
    <xf numFmtId="0" fontId="3" fillId="0" borderId="10" xfId="0" applyFont="1" applyFill="1" applyBorder="1" applyAlignment="1" applyProtection="1">
      <alignment horizontal="center" vertical="center"/>
      <protection locked="0"/>
    </xf>
    <xf numFmtId="0" fontId="3" fillId="0" borderId="13"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9" fontId="3" fillId="0" borderId="10" xfId="0" applyNumberFormat="1" applyFont="1" applyFill="1" applyBorder="1" applyAlignment="1" applyProtection="1">
      <alignment horizontal="center" vertical="center" wrapText="1"/>
      <protection locked="0"/>
    </xf>
    <xf numFmtId="9" fontId="3" fillId="0" borderId="13" xfId="0" applyNumberFormat="1" applyFont="1" applyFill="1" applyBorder="1" applyAlignment="1" applyProtection="1">
      <alignment horizontal="center" vertical="center" wrapText="1"/>
      <protection locked="0"/>
    </xf>
    <xf numFmtId="9" fontId="3" fillId="0" borderId="12" xfId="0" applyNumberFormat="1" applyFont="1" applyFill="1" applyBorder="1" applyAlignment="1" applyProtection="1">
      <alignment horizontal="center" vertical="center" wrapText="1"/>
      <protection locked="0"/>
    </xf>
    <xf numFmtId="0" fontId="12" fillId="0" borderId="10" xfId="0" applyFont="1" applyBorder="1" applyAlignment="1" applyProtection="1">
      <alignment horizontal="left" vertical="center" wrapText="1"/>
      <protection locked="0"/>
    </xf>
    <xf numFmtId="0" fontId="12" fillId="0" borderId="13" xfId="0" applyFont="1" applyBorder="1" applyAlignment="1" applyProtection="1">
      <alignment horizontal="left" vertical="center" wrapText="1"/>
      <protection locked="0"/>
    </xf>
    <xf numFmtId="0" fontId="12" fillId="0" borderId="12" xfId="0" applyFont="1" applyBorder="1" applyAlignment="1" applyProtection="1">
      <alignment horizontal="left" vertical="center" wrapText="1"/>
      <protection locked="0"/>
    </xf>
    <xf numFmtId="0" fontId="11" fillId="0" borderId="10"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11" fillId="0" borderId="10" xfId="0" applyFont="1" applyBorder="1" applyAlignment="1" applyProtection="1">
      <alignment horizontal="left" vertical="center" wrapText="1"/>
      <protection locked="0"/>
    </xf>
    <xf numFmtId="0" fontId="11" fillId="0" borderId="12" xfId="0" applyFont="1" applyBorder="1" applyAlignment="1" applyProtection="1">
      <alignment horizontal="left" vertical="center" wrapText="1"/>
      <protection locked="0"/>
    </xf>
    <xf numFmtId="0" fontId="8" fillId="0" borderId="10" xfId="0" applyFont="1" applyBorder="1" applyAlignment="1" applyProtection="1">
      <alignment horizontal="left" wrapText="1"/>
      <protection locked="0"/>
    </xf>
    <xf numFmtId="0" fontId="8" fillId="0" borderId="13" xfId="0" applyFont="1" applyBorder="1" applyAlignment="1" applyProtection="1">
      <alignment horizontal="left" wrapText="1"/>
      <protection locked="0"/>
    </xf>
    <xf numFmtId="0" fontId="8" fillId="0" borderId="12" xfId="0" applyFont="1" applyBorder="1" applyAlignment="1" applyProtection="1">
      <alignment horizontal="left" wrapText="1"/>
      <protection locked="0"/>
    </xf>
    <xf numFmtId="0" fontId="3" fillId="0" borderId="7" xfId="0" applyFont="1" applyBorder="1" applyAlignment="1">
      <alignment horizontal="left" vertical="center" wrapText="1"/>
    </xf>
    <xf numFmtId="0" fontId="3" fillId="0" borderId="5" xfId="0" applyFont="1" applyBorder="1" applyAlignment="1">
      <alignment horizontal="left" vertical="center" wrapText="1"/>
    </xf>
    <xf numFmtId="0" fontId="3" fillId="0" borderId="9" xfId="0" applyFont="1" applyBorder="1" applyAlignment="1">
      <alignment horizontal="left" vertical="center" wrapText="1"/>
    </xf>
    <xf numFmtId="0" fontId="3" fillId="0" borderId="8" xfId="0" applyFont="1" applyBorder="1" applyAlignment="1">
      <alignment horizontal="left" vertical="center" wrapText="1"/>
    </xf>
    <xf numFmtId="0" fontId="3" fillId="0" borderId="13" xfId="0" applyFont="1" applyBorder="1" applyAlignment="1" applyProtection="1">
      <alignment horizontal="center" vertical="top" wrapText="1"/>
      <protection locked="0"/>
    </xf>
    <xf numFmtId="0" fontId="3" fillId="0" borderId="13" xfId="0" applyFont="1" applyBorder="1" applyAlignment="1" applyProtection="1">
      <alignment horizontal="center" vertical="top"/>
      <protection locked="0"/>
    </xf>
    <xf numFmtId="14" fontId="3" fillId="0" borderId="13" xfId="0" applyNumberFormat="1" applyFont="1" applyBorder="1" applyAlignment="1" applyProtection="1">
      <alignment horizontal="center" vertical="top"/>
      <protection locked="0"/>
    </xf>
    <xf numFmtId="0" fontId="6" fillId="0" borderId="13" xfId="0" applyFont="1" applyFill="1" applyBorder="1" applyAlignment="1" applyProtection="1">
      <alignment horizontal="center" vertical="center" textRotation="90" wrapText="1"/>
      <protection hidden="1"/>
    </xf>
    <xf numFmtId="9" fontId="3" fillId="0" borderId="13" xfId="0" applyNumberFormat="1" applyFont="1" applyBorder="1" applyAlignment="1" applyProtection="1">
      <alignment horizontal="center" vertical="center"/>
      <protection hidden="1"/>
    </xf>
    <xf numFmtId="9" fontId="3" fillId="0" borderId="13" xfId="0" applyNumberFormat="1" applyFont="1" applyFill="1" applyBorder="1" applyAlignment="1" applyProtection="1">
      <alignment horizontal="center" vertical="center"/>
      <protection hidden="1"/>
    </xf>
    <xf numFmtId="0" fontId="6" fillId="0" borderId="13" xfId="0" applyFont="1" applyBorder="1" applyAlignment="1" applyProtection="1">
      <alignment horizontal="center" vertical="center" textRotation="90"/>
      <protection hidden="1"/>
    </xf>
    <xf numFmtId="0" fontId="3" fillId="0" borderId="13" xfId="0" applyFont="1" applyBorder="1" applyAlignment="1" applyProtection="1">
      <alignment horizontal="center" vertical="center" textRotation="90"/>
      <protection locked="0"/>
    </xf>
    <xf numFmtId="164" fontId="3" fillId="0" borderId="13" xfId="1" applyNumberFormat="1" applyFont="1" applyBorder="1" applyAlignment="1">
      <alignment horizontal="center" vertical="center"/>
    </xf>
    <xf numFmtId="0" fontId="6" fillId="0" borderId="1" xfId="0" applyFont="1" applyBorder="1" applyAlignment="1" applyProtection="1">
      <alignment horizontal="center" vertical="center"/>
      <protection hidden="1"/>
    </xf>
    <xf numFmtId="0" fontId="6" fillId="0" borderId="14" xfId="0" applyFont="1" applyBorder="1" applyAlignment="1" applyProtection="1">
      <alignment horizontal="center" vertical="center"/>
      <protection hidden="1"/>
    </xf>
    <xf numFmtId="0" fontId="3" fillId="0" borderId="15" xfId="0" applyFont="1" applyBorder="1" applyAlignment="1" applyProtection="1">
      <alignment horizontal="center" vertical="center"/>
    </xf>
    <xf numFmtId="0" fontId="3" fillId="0" borderId="16" xfId="0" applyFont="1" applyBorder="1" applyAlignment="1" applyProtection="1">
      <alignment horizontal="justify" vertical="center" wrapText="1"/>
      <protection hidden="1"/>
    </xf>
    <xf numFmtId="0" fontId="3" fillId="0" borderId="17" xfId="0" applyFont="1" applyBorder="1" applyAlignment="1" applyProtection="1">
      <alignment horizontal="justify" vertical="center" wrapText="1"/>
      <protection hidden="1"/>
    </xf>
    <xf numFmtId="0" fontId="3" fillId="0" borderId="19" xfId="0" applyFont="1" applyBorder="1" applyAlignment="1" applyProtection="1">
      <alignment horizontal="justify" vertical="center" wrapText="1"/>
      <protection hidden="1"/>
    </xf>
    <xf numFmtId="0" fontId="3" fillId="0" borderId="15" xfId="0" applyFont="1" applyBorder="1" applyAlignment="1" applyProtection="1">
      <alignment horizontal="center" vertical="center"/>
      <protection hidden="1"/>
    </xf>
    <xf numFmtId="0" fontId="3" fillId="0" borderId="3" xfId="0" applyFont="1" applyBorder="1" applyAlignment="1" applyProtection="1">
      <alignment horizontal="center" vertical="center" textRotation="90"/>
      <protection locked="0"/>
    </xf>
    <xf numFmtId="0" fontId="3" fillId="0" borderId="18" xfId="0" applyFont="1" applyBorder="1" applyAlignment="1" applyProtection="1">
      <alignment horizontal="center" vertical="center" textRotation="90"/>
      <protection locked="0"/>
    </xf>
    <xf numFmtId="0" fontId="3" fillId="0" borderId="6" xfId="0" applyFont="1" applyBorder="1" applyAlignment="1" applyProtection="1">
      <alignment horizontal="center" vertical="center" textRotation="90"/>
      <protection locked="0"/>
    </xf>
    <xf numFmtId="0" fontId="3" fillId="0" borderId="1" xfId="0" applyFont="1" applyBorder="1" applyAlignment="1" applyProtection="1">
      <alignment horizontal="justify" vertical="center" wrapText="1"/>
      <protection hidden="1"/>
    </xf>
    <xf numFmtId="0" fontId="3" fillId="0" borderId="14" xfId="0" applyFont="1" applyBorder="1" applyAlignment="1" applyProtection="1">
      <alignment horizontal="justify" vertical="center" wrapText="1"/>
      <protection hidden="1"/>
    </xf>
    <xf numFmtId="0" fontId="3" fillId="0" borderId="4" xfId="0" applyFont="1" applyBorder="1" applyAlignment="1" applyProtection="1">
      <alignment horizontal="justify" vertical="center" wrapText="1"/>
      <protection hidden="1"/>
    </xf>
    <xf numFmtId="0" fontId="3" fillId="0" borderId="20" xfId="0" applyFont="1" applyBorder="1" applyAlignment="1" applyProtection="1">
      <alignment horizontal="left" vertical="center"/>
      <protection hidden="1"/>
    </xf>
    <xf numFmtId="0" fontId="3" fillId="0" borderId="21" xfId="0" applyFont="1" applyBorder="1" applyAlignment="1" applyProtection="1">
      <alignment horizontal="left" vertical="center"/>
      <protection hidden="1"/>
    </xf>
    <xf numFmtId="0" fontId="3" fillId="0" borderId="10" xfId="0" applyFont="1" applyBorder="1" applyAlignment="1" applyProtection="1">
      <alignment horizontal="justify" vertical="center" wrapText="1"/>
      <protection locked="0"/>
    </xf>
    <xf numFmtId="0" fontId="3" fillId="0" borderId="13" xfId="0" applyFont="1" applyBorder="1" applyAlignment="1" applyProtection="1">
      <alignment horizontal="justify" vertical="center" wrapText="1"/>
      <protection locked="0"/>
    </xf>
    <xf numFmtId="0" fontId="3" fillId="0" borderId="12" xfId="0" applyFont="1" applyBorder="1" applyAlignment="1" applyProtection="1">
      <alignment horizontal="justify" vertical="center" wrapText="1"/>
      <protection locked="0"/>
    </xf>
    <xf numFmtId="0" fontId="8" fillId="0" borderId="10" xfId="0" applyFont="1" applyBorder="1" applyAlignment="1" applyProtection="1">
      <alignment horizontal="justify" vertical="center" wrapText="1"/>
      <protection locked="0"/>
    </xf>
    <xf numFmtId="0" fontId="8" fillId="0" borderId="13" xfId="0" applyFont="1" applyBorder="1" applyAlignment="1" applyProtection="1">
      <alignment horizontal="justify" vertical="center" wrapText="1"/>
      <protection locked="0"/>
    </xf>
    <xf numFmtId="0" fontId="8" fillId="0" borderId="12" xfId="0" applyFont="1" applyBorder="1" applyAlignment="1" applyProtection="1">
      <alignment horizontal="justify" vertical="center" wrapText="1"/>
      <protection locked="0"/>
    </xf>
    <xf numFmtId="0" fontId="3" fillId="0" borderId="13" xfId="0" applyFont="1" applyBorder="1" applyAlignment="1" applyProtection="1">
      <alignment horizontal="center" vertical="center"/>
      <protection hidden="1"/>
    </xf>
    <xf numFmtId="0" fontId="5" fillId="3" borderId="7" xfId="0" applyFont="1" applyFill="1" applyBorder="1" applyAlignment="1" applyProtection="1">
      <alignment horizontal="justify" vertical="center"/>
      <protection locked="0"/>
    </xf>
    <xf numFmtId="0" fontId="5" fillId="3" borderId="9" xfId="0" applyFont="1" applyFill="1" applyBorder="1" applyAlignment="1" applyProtection="1">
      <alignment horizontal="justify" vertical="center"/>
      <protection locked="0"/>
    </xf>
    <xf numFmtId="0" fontId="5" fillId="3" borderId="8" xfId="0" applyFont="1" applyFill="1" applyBorder="1" applyAlignment="1" applyProtection="1">
      <alignment horizontal="justify" vertical="center"/>
      <protection locked="0"/>
    </xf>
    <xf numFmtId="0" fontId="5" fillId="3" borderId="7" xfId="0" applyFont="1" applyFill="1" applyBorder="1" applyAlignment="1" applyProtection="1">
      <alignment horizontal="justify" vertical="center" wrapText="1"/>
      <protection locked="0"/>
    </xf>
    <xf numFmtId="0" fontId="5" fillId="3" borderId="9" xfId="0" applyFont="1" applyFill="1" applyBorder="1" applyAlignment="1" applyProtection="1">
      <alignment horizontal="justify" vertical="center" wrapText="1"/>
      <protection locked="0"/>
    </xf>
    <xf numFmtId="0" fontId="5" fillId="3" borderId="8" xfId="0" applyFont="1" applyFill="1" applyBorder="1" applyAlignment="1" applyProtection="1">
      <alignment horizontal="justify" vertical="center" wrapText="1"/>
      <protection locked="0"/>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cellXfs>
  <cellStyles count="2">
    <cellStyle name="Normal" xfId="0" builtinId="0"/>
    <cellStyle name="Porcentaje" xfId="1" builtinId="5"/>
  </cellStyles>
  <dxfs count="814">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theme" Target="theme/theme1.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lan%20Anticorrupci&#243;n%20y%20Atenc%20al%20Ciudadano%20PAAC/2025/1.%20Mapa%20Riesgos%20Planeaci&#243;n%20estrategica.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Plan%20Anticorrupci&#243;n%20y%20Atenc%20al%20Ciudadano%20PAAC/2025/8.%20Mapa%20Riesgos%20RRHH.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Plan%20Anticorrupci&#243;n%20y%20Atenc%20al%20Ciudadano%20PAAC/2025/10.%20Mapa%20de%20Riesgos%20de%20Gesti&#243;n%20-%20FC.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Plan%20Anticorrupci&#243;n%20y%20Atenc%20al%20Ciudadano%20PAAC/2025/11.%20%20Mapa%20de%20Riesgos%20de%20Gestion%20-FI.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Plan%20Anticorrupci&#243;n%20y%20Atenc%20al%20Ciudadano%20PAAC/2025/14.%20Mapa%20de%20Riesgos%20Gestion%20Legal%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lan%20Anticorrupci&#243;n%20y%20Atenc%20al%20Ciudadano%20PAAC/2025/2.%20Mapa%20Riesgos%20Gestion%20de%20Calida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lan%20Anticorrupci&#243;n%20y%20Atenc%20al%20Ciudadano%20PAAC/2025/3.%20Mapa%20Riesgos%20Control%20Intern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lan%20Anticorrupci&#243;n%20y%20Atenc%20al%20Ciudadano%20PAAC/2025/5.%20Mapa%20Riesgos%20programacio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lan%20Anticorrupci&#243;n%20y%20Atenc%20al%20Ciudadano%20PAAC/2025/6.%20Mapa%20Riesgos%20produccion.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Plan%20Anticorrupci&#243;n%20y%20Atenc%20al%20Ciudadano%20PAAC/2025/9.%20Mapa%20Riesgos%20Comercial%20202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Plan%20Anticorrupci&#243;n%20y%20Atenc%20al%20Ciudadano%20PAAC/2025/12.%20Mapa%20Riesgos%20Gestion%20de%20Emisi&#243;n%20y%20Trasmision.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Plan%20Anticorrupci&#243;n%20y%20Atenc%20al%20Ciudadano%20PAAC/2025/13.%20Mapa%20Riesgos%20Operativa%20y%20Tecno.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lan%20Anticorrupci&#243;n%20y%20Atenc%20al%20Ciudadano%20PAAC/2025/7.%20Mapa%20Riesgos%20ADMI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sheetData sheetId="7"/>
      <sheetData sheetId="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sheetData sheetId="7"/>
      <sheetData sheetId="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sheetData sheetId="7"/>
      <sheetData sheetId="8"/>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sheetData sheetId="7"/>
      <sheetData sheetId="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sheetData>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sheetData sheetId="7"/>
      <sheetData sheetId="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sheetData sheetId="7"/>
      <sheetData sheetId="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sheetData sheetId="7"/>
      <sheetData sheetId="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65"/>
  <sheetViews>
    <sheetView tabSelected="1" zoomScale="80" zoomScaleNormal="80" zoomScaleSheetLayoutView="100" workbookViewId="0">
      <selection activeCell="AE3" sqref="AE1:AJ1048576"/>
    </sheetView>
  </sheetViews>
  <sheetFormatPr baseColWidth="10" defaultRowHeight="15" x14ac:dyDescent="0.25"/>
  <cols>
    <col min="3" max="3" width="24.28515625" customWidth="1"/>
    <col min="4" max="4" width="16" customWidth="1"/>
    <col min="5" max="5" width="31.140625" customWidth="1"/>
    <col min="6" max="6" width="14.7109375" customWidth="1"/>
    <col min="10" max="10" width="17.42578125" customWidth="1"/>
    <col min="11" max="11" width="19.85546875" customWidth="1"/>
    <col min="14" max="14" width="19.7109375" customWidth="1"/>
    <col min="16" max="16" width="24.5703125" customWidth="1"/>
    <col min="31" max="31" width="17.140625" hidden="1" customWidth="1"/>
    <col min="32" max="36" width="0" hidden="1" customWidth="1"/>
  </cols>
  <sheetData>
    <row r="1" spans="1:36" x14ac:dyDescent="0.25">
      <c r="A1" s="188" t="s">
        <v>235</v>
      </c>
      <c r="B1" s="189"/>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90"/>
    </row>
    <row r="2" spans="1:36" x14ac:dyDescent="0.25">
      <c r="A2" s="191"/>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3"/>
    </row>
    <row r="3" spans="1:36" ht="16.5" x14ac:dyDescent="0.3">
      <c r="A3" s="1"/>
      <c r="B3" s="2"/>
      <c r="C3" s="1"/>
      <c r="D3" s="1"/>
      <c r="E3" s="3"/>
      <c r="F3" s="4"/>
      <c r="G3" s="3"/>
      <c r="H3" s="3"/>
      <c r="I3" s="3"/>
      <c r="J3" s="3"/>
      <c r="K3" s="3"/>
      <c r="L3" s="3"/>
      <c r="M3" s="3"/>
      <c r="N3" s="3"/>
      <c r="O3" s="5"/>
      <c r="P3" s="3"/>
      <c r="Q3" s="3"/>
      <c r="R3" s="3"/>
      <c r="S3" s="3"/>
      <c r="T3" s="3"/>
      <c r="U3" s="3"/>
      <c r="V3" s="3"/>
      <c r="W3" s="3"/>
      <c r="X3" s="3"/>
      <c r="Y3" s="3"/>
      <c r="Z3" s="3"/>
      <c r="AA3" s="3"/>
      <c r="AB3" s="3"/>
      <c r="AC3" s="3"/>
      <c r="AD3" s="3"/>
      <c r="AE3" s="3"/>
      <c r="AF3" s="3"/>
      <c r="AG3" s="3"/>
      <c r="AH3" s="3"/>
      <c r="AI3" s="3"/>
      <c r="AJ3" s="3"/>
    </row>
    <row r="4" spans="1:36" ht="23.25" x14ac:dyDescent="0.3">
      <c r="A4" s="112" t="s">
        <v>0</v>
      </c>
      <c r="B4" s="113"/>
      <c r="C4" s="114" t="s">
        <v>1</v>
      </c>
      <c r="D4" s="115"/>
      <c r="E4" s="115"/>
      <c r="F4" s="115"/>
      <c r="G4" s="115"/>
      <c r="H4" s="115"/>
      <c r="I4" s="115"/>
      <c r="J4" s="115"/>
      <c r="K4" s="115"/>
      <c r="L4" s="115"/>
      <c r="M4" s="115"/>
      <c r="N4" s="116"/>
      <c r="O4" s="117"/>
      <c r="P4" s="117"/>
      <c r="Q4" s="117"/>
      <c r="R4" s="3"/>
      <c r="S4" s="3"/>
      <c r="T4" s="3"/>
      <c r="U4" s="3"/>
      <c r="V4" s="3"/>
      <c r="W4" s="3"/>
      <c r="X4" s="3"/>
      <c r="Y4" s="3"/>
      <c r="Z4" s="3"/>
      <c r="AA4" s="3"/>
      <c r="AB4" s="3"/>
      <c r="AC4" s="3"/>
      <c r="AD4" s="3"/>
      <c r="AE4" s="3"/>
      <c r="AF4" s="3"/>
      <c r="AG4" s="3"/>
      <c r="AH4" s="3"/>
      <c r="AI4" s="3"/>
      <c r="AJ4" s="3"/>
    </row>
    <row r="5" spans="1:36" ht="30.75" customHeight="1" x14ac:dyDescent="0.3">
      <c r="A5" s="112" t="s">
        <v>2</v>
      </c>
      <c r="B5" s="113"/>
      <c r="C5" s="114" t="s">
        <v>3</v>
      </c>
      <c r="D5" s="115"/>
      <c r="E5" s="115"/>
      <c r="F5" s="115"/>
      <c r="G5" s="115"/>
      <c r="H5" s="115"/>
      <c r="I5" s="115"/>
      <c r="J5" s="115"/>
      <c r="K5" s="115"/>
      <c r="L5" s="115"/>
      <c r="M5" s="115"/>
      <c r="N5" s="116"/>
      <c r="O5" s="5"/>
      <c r="P5" s="3"/>
      <c r="Q5" s="3"/>
      <c r="R5" s="3"/>
      <c r="S5" s="3"/>
      <c r="T5" s="3"/>
      <c r="U5" s="3"/>
      <c r="V5" s="3"/>
      <c r="W5" s="3"/>
      <c r="X5" s="3"/>
      <c r="Y5" s="3"/>
      <c r="Z5" s="3"/>
      <c r="AA5" s="3"/>
      <c r="AB5" s="3"/>
      <c r="AC5" s="3"/>
      <c r="AD5" s="3"/>
      <c r="AE5" s="3"/>
      <c r="AF5" s="3"/>
      <c r="AG5" s="3"/>
      <c r="AH5" s="3"/>
      <c r="AI5" s="3"/>
      <c r="AJ5" s="3"/>
    </row>
    <row r="6" spans="1:36" ht="41.25" customHeight="1" x14ac:dyDescent="0.3">
      <c r="A6" s="112" t="s">
        <v>4</v>
      </c>
      <c r="B6" s="113"/>
      <c r="C6" s="118" t="s">
        <v>5</v>
      </c>
      <c r="D6" s="119"/>
      <c r="E6" s="119"/>
      <c r="F6" s="119"/>
      <c r="G6" s="119"/>
      <c r="H6" s="119"/>
      <c r="I6" s="119"/>
      <c r="J6" s="119"/>
      <c r="K6" s="119"/>
      <c r="L6" s="119"/>
      <c r="M6" s="119"/>
      <c r="N6" s="120"/>
      <c r="O6" s="5"/>
      <c r="P6" s="3"/>
      <c r="Q6" s="3"/>
      <c r="R6" s="3"/>
      <c r="S6" s="3"/>
      <c r="T6" s="3"/>
      <c r="U6" s="3"/>
      <c r="V6" s="3"/>
      <c r="W6" s="3"/>
      <c r="X6" s="3"/>
      <c r="Y6" s="3"/>
      <c r="Z6" s="3"/>
      <c r="AA6" s="3"/>
      <c r="AB6" s="3"/>
      <c r="AC6" s="3"/>
      <c r="AD6" s="3"/>
      <c r="AE6" s="3"/>
      <c r="AF6" s="3"/>
      <c r="AG6" s="3"/>
      <c r="AH6" s="3"/>
      <c r="AI6" s="3"/>
      <c r="AJ6" s="3"/>
    </row>
    <row r="7" spans="1:36" ht="16.5" x14ac:dyDescent="0.25">
      <c r="A7" s="105" t="s">
        <v>6</v>
      </c>
      <c r="B7" s="106"/>
      <c r="C7" s="106"/>
      <c r="D7" s="106"/>
      <c r="E7" s="106"/>
      <c r="F7" s="106"/>
      <c r="G7" s="107"/>
      <c r="H7" s="105" t="s">
        <v>7</v>
      </c>
      <c r="I7" s="106"/>
      <c r="J7" s="106"/>
      <c r="K7" s="106"/>
      <c r="L7" s="106"/>
      <c r="M7" s="106"/>
      <c r="N7" s="107"/>
      <c r="O7" s="105" t="s">
        <v>8</v>
      </c>
      <c r="P7" s="106"/>
      <c r="Q7" s="106"/>
      <c r="R7" s="106"/>
      <c r="S7" s="106"/>
      <c r="T7" s="106"/>
      <c r="U7" s="106"/>
      <c r="V7" s="106"/>
      <c r="W7" s="107"/>
      <c r="X7" s="105" t="s">
        <v>9</v>
      </c>
      <c r="Y7" s="106"/>
      <c r="Z7" s="106"/>
      <c r="AA7" s="106"/>
      <c r="AB7" s="106"/>
      <c r="AC7" s="106"/>
      <c r="AD7" s="107"/>
      <c r="AE7" s="105" t="s">
        <v>10</v>
      </c>
      <c r="AF7" s="106"/>
      <c r="AG7" s="106"/>
      <c r="AH7" s="106"/>
      <c r="AI7" s="106"/>
      <c r="AJ7" s="107"/>
    </row>
    <row r="8" spans="1:36" ht="16.5" x14ac:dyDescent="0.25">
      <c r="A8" s="108" t="s">
        <v>11</v>
      </c>
      <c r="B8" s="110" t="s">
        <v>12</v>
      </c>
      <c r="C8" s="102" t="s">
        <v>13</v>
      </c>
      <c r="D8" s="102" t="s">
        <v>14</v>
      </c>
      <c r="E8" s="102" t="s">
        <v>15</v>
      </c>
      <c r="F8" s="103" t="s">
        <v>16</v>
      </c>
      <c r="G8" s="102" t="s">
        <v>17</v>
      </c>
      <c r="H8" s="104" t="s">
        <v>18</v>
      </c>
      <c r="I8" s="101" t="s">
        <v>19</v>
      </c>
      <c r="J8" s="103" t="s">
        <v>20</v>
      </c>
      <c r="K8" s="103" t="s">
        <v>21</v>
      </c>
      <c r="L8" s="99" t="s">
        <v>22</v>
      </c>
      <c r="M8" s="101" t="s">
        <v>19</v>
      </c>
      <c r="N8" s="102" t="s">
        <v>23</v>
      </c>
      <c r="O8" s="97" t="s">
        <v>24</v>
      </c>
      <c r="P8" s="95" t="s">
        <v>25</v>
      </c>
      <c r="Q8" s="103" t="s">
        <v>26</v>
      </c>
      <c r="R8" s="95" t="s">
        <v>27</v>
      </c>
      <c r="S8" s="95"/>
      <c r="T8" s="95"/>
      <c r="U8" s="95"/>
      <c r="V8" s="95"/>
      <c r="W8" s="95"/>
      <c r="X8" s="96" t="s">
        <v>28</v>
      </c>
      <c r="Y8" s="96" t="s">
        <v>29</v>
      </c>
      <c r="Z8" s="96" t="s">
        <v>19</v>
      </c>
      <c r="AA8" s="96" t="s">
        <v>30</v>
      </c>
      <c r="AB8" s="96" t="s">
        <v>19</v>
      </c>
      <c r="AC8" s="96" t="s">
        <v>31</v>
      </c>
      <c r="AD8" s="97" t="s">
        <v>32</v>
      </c>
      <c r="AE8" s="95" t="s">
        <v>10</v>
      </c>
      <c r="AF8" s="95" t="s">
        <v>33</v>
      </c>
      <c r="AG8" s="95" t="s">
        <v>34</v>
      </c>
      <c r="AH8" s="95" t="s">
        <v>35</v>
      </c>
      <c r="AI8" s="95" t="s">
        <v>36</v>
      </c>
      <c r="AJ8" s="95" t="s">
        <v>37</v>
      </c>
    </row>
    <row r="9" spans="1:36" ht="78.75" x14ac:dyDescent="0.25">
      <c r="A9" s="109"/>
      <c r="B9" s="110"/>
      <c r="C9" s="95"/>
      <c r="D9" s="95"/>
      <c r="E9" s="95"/>
      <c r="F9" s="102"/>
      <c r="G9" s="95"/>
      <c r="H9" s="102"/>
      <c r="I9" s="100"/>
      <c r="J9" s="102"/>
      <c r="K9" s="102"/>
      <c r="L9" s="100"/>
      <c r="M9" s="100"/>
      <c r="N9" s="95"/>
      <c r="O9" s="98"/>
      <c r="P9" s="95"/>
      <c r="Q9" s="102"/>
      <c r="R9" s="6" t="s">
        <v>38</v>
      </c>
      <c r="S9" s="6" t="s">
        <v>39</v>
      </c>
      <c r="T9" s="6" t="s">
        <v>40</v>
      </c>
      <c r="U9" s="6" t="s">
        <v>41</v>
      </c>
      <c r="V9" s="6" t="s">
        <v>42</v>
      </c>
      <c r="W9" s="6" t="s">
        <v>43</v>
      </c>
      <c r="X9" s="96"/>
      <c r="Y9" s="96"/>
      <c r="Z9" s="96"/>
      <c r="AA9" s="96"/>
      <c r="AB9" s="96"/>
      <c r="AC9" s="96"/>
      <c r="AD9" s="98"/>
      <c r="AE9" s="95"/>
      <c r="AF9" s="95"/>
      <c r="AG9" s="95"/>
      <c r="AH9" s="95"/>
      <c r="AI9" s="95"/>
      <c r="AJ9" s="95"/>
    </row>
    <row r="10" spans="1:36" ht="57" customHeight="1" x14ac:dyDescent="0.25">
      <c r="A10" s="62">
        <v>1</v>
      </c>
      <c r="B10" s="65" t="s">
        <v>44</v>
      </c>
      <c r="C10" s="65" t="s">
        <v>45</v>
      </c>
      <c r="D10" s="65" t="s">
        <v>46</v>
      </c>
      <c r="E10" s="68" t="s">
        <v>47</v>
      </c>
      <c r="F10" s="65" t="s">
        <v>48</v>
      </c>
      <c r="G10" s="71">
        <v>27</v>
      </c>
      <c r="H10" s="56" t="str">
        <f>IF(G10&lt;=0,"",IF(G10&lt;=2,"Muy Baja",IF(G10&lt;=24,"Baja",IF(G10&lt;=500,"Media",IF(G10&lt;=5000,"Alta","Muy Alta")))))</f>
        <v>Media</v>
      </c>
      <c r="I10" s="47">
        <f>IF(H10="","",IF(H10="Muy Baja",0.2,IF(H10="Baja",0.4,IF(H10="Media",0.6,IF(H10="Alta",0.8,IF(H10="Muy Alta",1,))))))</f>
        <v>0.6</v>
      </c>
      <c r="J10" s="50" t="s">
        <v>49</v>
      </c>
      <c r="K10" s="53" t="str">
        <f>IF(NOT(ISERROR(MATCH(J10,'[1]Tabla Impacto'!$B$221:$B$223,0))),'[1]Tabla Impacto'!$F$223&amp;"Por favor no seleccionar los criterios de impacto(Afectación Económica o presupuestal y Pérdida Reputacional)",J10)</f>
        <v xml:space="preserve">     El riesgo afecta la imagen de alguna área de la organización</v>
      </c>
      <c r="L10" s="56" t="str">
        <f>IF(OR(K10='[1]Tabla Impacto'!$C$11,K10='[1]Tabla Impacto'!$D$11),"Leve",IF(OR(K10='[1]Tabla Impacto'!$C$12,K10='[1]Tabla Impacto'!$D$12),"Menor",IF(OR(K10='[1]Tabla Impacto'!$C$13,K10='[1]Tabla Impacto'!$D$13),"Moderado",IF(OR(K10='[1]Tabla Impacto'!$C$14,K10='[1]Tabla Impacto'!$D$14),"Mayor",IF(OR(K10='[1]Tabla Impacto'!$C$15,K10='[1]Tabla Impacto'!$D$15),"Catastrófico","")))))</f>
        <v>Leve</v>
      </c>
      <c r="M10" s="47">
        <f>IF(L10="","",IF(L10="Leve",0.2,IF(L10="Menor",0.4,IF(L10="Moderado",0.6,IF(L10="Mayor",0.8,IF(L10="Catastrófico",1,))))))</f>
        <v>0.2</v>
      </c>
      <c r="N10" s="59"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62">
        <v>1</v>
      </c>
      <c r="P10" s="121" t="s">
        <v>50</v>
      </c>
      <c r="Q10" s="88" t="str">
        <f>IF(OR(R10="Preventivo",R10="Detectivo"),"Probabilidad",IF(R10="Correctivo","Impacto",""))</f>
        <v>Probabilidad</v>
      </c>
      <c r="R10" s="82" t="s">
        <v>51</v>
      </c>
      <c r="S10" s="82" t="s">
        <v>52</v>
      </c>
      <c r="T10" s="84" t="str">
        <f>IF(AND(R10="Preventivo",S10="Automático"),"50%",IF(AND(R10="Preventivo",S10="Manual"),"40%",IF(AND(R10="Detectivo",S10="Automático"),"40%",IF(AND(R10="Detectivo",S10="Manual"),"30%",IF(AND(R10="Correctivo",S10="Automático"),"35%",IF(AND(R10="Correctivo",S10="Manual"),"25%",""))))))</f>
        <v>50%</v>
      </c>
      <c r="U10" s="82" t="s">
        <v>53</v>
      </c>
      <c r="V10" s="82" t="s">
        <v>54</v>
      </c>
      <c r="W10" s="82" t="s">
        <v>55</v>
      </c>
      <c r="X10" s="7">
        <f>IFERROR(IF(Q10="Probabilidad",(I10-(+I10*T10)),IF(Q10="Impacto",I10,"")),"")</f>
        <v>0.3</v>
      </c>
      <c r="Y10" s="76" t="str">
        <f>IFERROR(IF(X10="","",IF(X10&lt;=0.2,"Muy Baja",IF(X10&lt;=0.4,"Baja",IF(X10&lt;=0.6,"Media",IF(X10&lt;=0.8,"Alta","Muy Alta"))))),"")</f>
        <v>Baja</v>
      </c>
      <c r="Z10" s="84">
        <f>+X10</f>
        <v>0.3</v>
      </c>
      <c r="AA10" s="76" t="str">
        <f>IFERROR(IF(AB10="","",IF(AB10&lt;=0.2,"Leve",IF(AB10&lt;=0.4,"Menor",IF(AB10&lt;=0.6,"Moderado",IF(AB10&lt;=0.8,"Mayor","Catastrófico"))))),"")</f>
        <v>Leve</v>
      </c>
      <c r="AB10" s="84">
        <f>IFERROR(IF(Q10="Impacto",(M10-(+M10*T10)),IF(Q10="Probabilidad",M10,"")),"")</f>
        <v>0.2</v>
      </c>
      <c r="AC10" s="80"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Bajo</v>
      </c>
      <c r="AD10" s="82" t="s">
        <v>56</v>
      </c>
      <c r="AE10" s="123"/>
      <c r="AF10" s="125"/>
      <c r="AG10" s="127"/>
      <c r="AH10" s="127"/>
      <c r="AI10" s="123"/>
      <c r="AJ10" s="125"/>
    </row>
    <row r="11" spans="1:36" ht="35.25" hidden="1" customHeight="1" x14ac:dyDescent="0.25">
      <c r="A11" s="63"/>
      <c r="B11" s="66"/>
      <c r="C11" s="66"/>
      <c r="D11" s="66"/>
      <c r="E11" s="69"/>
      <c r="F11" s="66"/>
      <c r="G11" s="72"/>
      <c r="H11" s="57"/>
      <c r="I11" s="48"/>
      <c r="J11" s="51"/>
      <c r="K11" s="54">
        <f ca="1">IF(NOT(ISERROR(MATCH(J11,_xlfn.ANCHORARRAY(E22),0))),I24&amp;"Por favor no seleccionar los criterios de impacto",J11)</f>
        <v>0</v>
      </c>
      <c r="L11" s="57"/>
      <c r="M11" s="48"/>
      <c r="N11" s="60"/>
      <c r="O11" s="64"/>
      <c r="P11" s="122"/>
      <c r="Q11" s="89"/>
      <c r="R11" s="83"/>
      <c r="S11" s="83"/>
      <c r="T11" s="85"/>
      <c r="U11" s="83"/>
      <c r="V11" s="83"/>
      <c r="W11" s="83"/>
      <c r="X11" s="8" t="str">
        <f>IFERROR(IF(AND(Q10="Probabilidad",Q11="Probabilidad"),(Z10-(+Z10*T11)),IF(Q11="Probabilidad",(I10-(+I10*T11)),IF(Q11="Impacto",Z10,""))),"")</f>
        <v/>
      </c>
      <c r="Y11" s="77"/>
      <c r="Z11" s="85"/>
      <c r="AA11" s="77"/>
      <c r="AB11" s="85"/>
      <c r="AC11" s="81"/>
      <c r="AD11" s="83"/>
      <c r="AE11" s="124"/>
      <c r="AF11" s="126"/>
      <c r="AG11" s="128"/>
      <c r="AH11" s="128"/>
      <c r="AI11" s="124"/>
      <c r="AJ11" s="126"/>
    </row>
    <row r="12" spans="1:36" ht="16.5" hidden="1" x14ac:dyDescent="0.25">
      <c r="A12" s="63"/>
      <c r="B12" s="66"/>
      <c r="C12" s="66"/>
      <c r="D12" s="66"/>
      <c r="E12" s="69"/>
      <c r="F12" s="66"/>
      <c r="G12" s="72"/>
      <c r="H12" s="57"/>
      <c r="I12" s="48"/>
      <c r="J12" s="51"/>
      <c r="K12" s="54">
        <f ca="1">IF(NOT(ISERROR(MATCH(J12,_xlfn.ANCHORARRAY(E23),0))),I25&amp;"Por favor no seleccionar los criterios de impacto",J12)</f>
        <v>0</v>
      </c>
      <c r="L12" s="57"/>
      <c r="M12" s="48"/>
      <c r="N12" s="60"/>
      <c r="O12" s="9">
        <v>3</v>
      </c>
      <c r="P12" s="10"/>
      <c r="Q12" s="11" t="str">
        <f>IF(OR(R12="Preventivo",R12="Detectivo"),"Probabilidad",IF(R12="Correctivo","Impacto",""))</f>
        <v/>
      </c>
      <c r="R12" s="12"/>
      <c r="S12" s="12"/>
      <c r="T12" s="13" t="str">
        <f t="shared" ref="T12:T15" si="0">IF(AND(R12="Preventivo",S12="Automático"),"50%",IF(AND(R12="Preventivo",S12="Manual"),"40%",IF(AND(R12="Detectivo",S12="Automático"),"40%",IF(AND(R12="Detectivo",S12="Manual"),"30%",IF(AND(R12="Correctivo",S12="Automático"),"35%",IF(AND(R12="Correctivo",S12="Manual"),"25%",""))))))</f>
        <v/>
      </c>
      <c r="U12" s="12"/>
      <c r="V12" s="12"/>
      <c r="W12" s="12"/>
      <c r="X12" s="8" t="str">
        <f>IFERROR(IF(AND(Q11="Probabilidad",Q12="Probabilidad"),(Z11-(+Z11*T12)),IF(AND(Q11="Impacto",Q12="Probabilidad"),(Z10-(+Z10*T12)),IF(Q12="Impacto",Z11,""))),"")</f>
        <v/>
      </c>
      <c r="Y12" s="14" t="str">
        <f t="shared" ref="Y12:Y21" si="1">IFERROR(IF(X12="","",IF(X12&lt;=0.2,"Muy Baja",IF(X12&lt;=0.4,"Baja",IF(X12&lt;=0.6,"Media",IF(X12&lt;=0.8,"Alta","Muy Alta"))))),"")</f>
        <v/>
      </c>
      <c r="Z12" s="15" t="str">
        <f t="shared" ref="Z12:Z15" si="2">+X12</f>
        <v/>
      </c>
      <c r="AA12" s="14" t="str">
        <f t="shared" ref="AA12:AA21" si="3">IFERROR(IF(AB12="","",IF(AB12&lt;=0.2,"Leve",IF(AB12&lt;=0.4,"Menor",IF(AB12&lt;=0.6,"Moderado",IF(AB12&lt;=0.8,"Mayor","Catastrófico"))))),"")</f>
        <v/>
      </c>
      <c r="AB12" s="16" t="str">
        <f>IFERROR(IF(AND(Q11="Impacto",Q12="Impacto"),(AB11-(+AB11*T12)),IF(AND(Q11="Probabilidad",Q12="Impacto"),(AB10-(+AB10*T12)),IF(Q12="Probabilidad",AB11,""))),"")</f>
        <v/>
      </c>
      <c r="AC12" s="17" t="str">
        <f t="shared" ref="AC12:AC15" si="4">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
      </c>
      <c r="AD12" s="18"/>
      <c r="AE12" s="19"/>
      <c r="AF12" s="20"/>
      <c r="AG12" s="21"/>
      <c r="AH12" s="21"/>
      <c r="AI12" s="19"/>
      <c r="AJ12" s="20"/>
    </row>
    <row r="13" spans="1:36" ht="16.5" hidden="1" x14ac:dyDescent="0.25">
      <c r="A13" s="63"/>
      <c r="B13" s="66"/>
      <c r="C13" s="66"/>
      <c r="D13" s="66"/>
      <c r="E13" s="69"/>
      <c r="F13" s="66"/>
      <c r="G13" s="72"/>
      <c r="H13" s="57"/>
      <c r="I13" s="48"/>
      <c r="J13" s="51"/>
      <c r="K13" s="54">
        <f ca="1">IF(NOT(ISERROR(MATCH(J13,_xlfn.ANCHORARRAY(E24),0))),I26&amp;"Por favor no seleccionar los criterios de impacto",J13)</f>
        <v>0</v>
      </c>
      <c r="L13" s="57"/>
      <c r="M13" s="48"/>
      <c r="N13" s="60"/>
      <c r="O13" s="9">
        <v>4</v>
      </c>
      <c r="P13" s="22"/>
      <c r="Q13" s="11" t="str">
        <f t="shared" ref="Q13:Q15" si="5">IF(OR(R13="Preventivo",R13="Detectivo"),"Probabilidad",IF(R13="Correctivo","Impacto",""))</f>
        <v/>
      </c>
      <c r="R13" s="12"/>
      <c r="S13" s="12"/>
      <c r="T13" s="13" t="str">
        <f t="shared" si="0"/>
        <v/>
      </c>
      <c r="U13" s="12"/>
      <c r="V13" s="12"/>
      <c r="W13" s="12"/>
      <c r="X13" s="8" t="str">
        <f t="shared" ref="X13:X15" si="6">IFERROR(IF(AND(Q12="Probabilidad",Q13="Probabilidad"),(Z12-(+Z12*T13)),IF(AND(Q12="Impacto",Q13="Probabilidad"),(Z11-(+Z11*T13)),IF(Q13="Impacto",Z12,""))),"")</f>
        <v/>
      </c>
      <c r="Y13" s="14" t="str">
        <f t="shared" si="1"/>
        <v/>
      </c>
      <c r="Z13" s="15" t="str">
        <f t="shared" si="2"/>
        <v/>
      </c>
      <c r="AA13" s="14" t="str">
        <f t="shared" si="3"/>
        <v/>
      </c>
      <c r="AB13" s="16" t="str">
        <f t="shared" ref="AB13:AB15" si="7">IFERROR(IF(AND(Q12="Impacto",Q13="Impacto"),(AB12-(+AB12*T13)),IF(AND(Q12="Probabilidad",Q13="Impacto"),(AB11-(+AB11*T13)),IF(Q13="Probabilidad",AB12,""))),"")</f>
        <v/>
      </c>
      <c r="AC13" s="17"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8"/>
      <c r="AE13" s="19"/>
      <c r="AF13" s="20"/>
      <c r="AG13" s="21"/>
      <c r="AH13" s="21"/>
      <c r="AI13" s="19"/>
      <c r="AJ13" s="20"/>
    </row>
    <row r="14" spans="1:36" ht="16.5" hidden="1" x14ac:dyDescent="0.25">
      <c r="A14" s="63"/>
      <c r="B14" s="66"/>
      <c r="C14" s="66"/>
      <c r="D14" s="66"/>
      <c r="E14" s="69"/>
      <c r="F14" s="66"/>
      <c r="G14" s="72"/>
      <c r="H14" s="57"/>
      <c r="I14" s="48"/>
      <c r="J14" s="51"/>
      <c r="K14" s="54">
        <f ca="1">IF(NOT(ISERROR(MATCH(J14,_xlfn.ANCHORARRAY(E25),0))),I27&amp;"Por favor no seleccionar los criterios de impacto",J14)</f>
        <v>0</v>
      </c>
      <c r="L14" s="57"/>
      <c r="M14" s="48"/>
      <c r="N14" s="60"/>
      <c r="O14" s="9">
        <v>5</v>
      </c>
      <c r="P14" s="22"/>
      <c r="Q14" s="11" t="str">
        <f t="shared" si="5"/>
        <v/>
      </c>
      <c r="R14" s="12"/>
      <c r="S14" s="12"/>
      <c r="T14" s="13" t="str">
        <f t="shared" si="0"/>
        <v/>
      </c>
      <c r="U14" s="12"/>
      <c r="V14" s="12"/>
      <c r="W14" s="12"/>
      <c r="X14" s="8" t="str">
        <f t="shared" si="6"/>
        <v/>
      </c>
      <c r="Y14" s="14" t="str">
        <f t="shared" si="1"/>
        <v/>
      </c>
      <c r="Z14" s="15" t="str">
        <f t="shared" si="2"/>
        <v/>
      </c>
      <c r="AA14" s="14" t="str">
        <f t="shared" si="3"/>
        <v/>
      </c>
      <c r="AB14" s="16" t="str">
        <f t="shared" si="7"/>
        <v/>
      </c>
      <c r="AC14" s="17" t="str">
        <f t="shared" si="4"/>
        <v/>
      </c>
      <c r="AD14" s="18"/>
      <c r="AE14" s="19"/>
      <c r="AF14" s="20"/>
      <c r="AG14" s="21"/>
      <c r="AH14" s="21"/>
      <c r="AI14" s="19"/>
      <c r="AJ14" s="20"/>
    </row>
    <row r="15" spans="1:36" ht="16.5" hidden="1" x14ac:dyDescent="0.25">
      <c r="A15" s="64"/>
      <c r="B15" s="67"/>
      <c r="C15" s="67"/>
      <c r="D15" s="67"/>
      <c r="E15" s="70"/>
      <c r="F15" s="67"/>
      <c r="G15" s="73"/>
      <c r="H15" s="58"/>
      <c r="I15" s="49"/>
      <c r="J15" s="52"/>
      <c r="K15" s="55">
        <f ca="1">IF(NOT(ISERROR(MATCH(J15,_xlfn.ANCHORARRAY(E26),0))),I28&amp;"Por favor no seleccionar los criterios de impacto",J15)</f>
        <v>0</v>
      </c>
      <c r="L15" s="58"/>
      <c r="M15" s="49"/>
      <c r="N15" s="61"/>
      <c r="O15" s="9">
        <v>6</v>
      </c>
      <c r="P15" s="22"/>
      <c r="Q15" s="11" t="str">
        <f t="shared" si="5"/>
        <v/>
      </c>
      <c r="R15" s="12"/>
      <c r="S15" s="12"/>
      <c r="T15" s="13" t="str">
        <f t="shared" si="0"/>
        <v/>
      </c>
      <c r="U15" s="12"/>
      <c r="V15" s="12"/>
      <c r="W15" s="12"/>
      <c r="X15" s="8" t="str">
        <f t="shared" si="6"/>
        <v/>
      </c>
      <c r="Y15" s="14" t="str">
        <f t="shared" si="1"/>
        <v/>
      </c>
      <c r="Z15" s="15" t="str">
        <f t="shared" si="2"/>
        <v/>
      </c>
      <c r="AA15" s="14" t="str">
        <f t="shared" si="3"/>
        <v/>
      </c>
      <c r="AB15" s="16" t="str">
        <f t="shared" si="7"/>
        <v/>
      </c>
      <c r="AC15" s="17" t="str">
        <f t="shared" si="4"/>
        <v/>
      </c>
      <c r="AD15" s="18"/>
      <c r="AE15" s="19"/>
      <c r="AF15" s="20"/>
      <c r="AG15" s="21"/>
      <c r="AH15" s="21"/>
      <c r="AI15" s="19"/>
      <c r="AJ15" s="20"/>
    </row>
    <row r="16" spans="1:36" ht="66.75" customHeight="1" x14ac:dyDescent="0.25">
      <c r="A16" s="62">
        <v>2</v>
      </c>
      <c r="B16" s="65" t="s">
        <v>57</v>
      </c>
      <c r="C16" s="65" t="s">
        <v>58</v>
      </c>
      <c r="D16" s="65" t="s">
        <v>59</v>
      </c>
      <c r="E16" s="68" t="s">
        <v>60</v>
      </c>
      <c r="F16" s="65" t="s">
        <v>48</v>
      </c>
      <c r="G16" s="71">
        <v>1</v>
      </c>
      <c r="H16" s="56" t="str">
        <f>IF(G16&lt;=0,"",IF(G16&lt;=2,"Muy Baja",IF(G16&lt;=24,"Baja",IF(G16&lt;=500,"Media",IF(G16&lt;=5000,"Alta","Muy Alta")))))</f>
        <v>Muy Baja</v>
      </c>
      <c r="I16" s="47">
        <f>IF(H16="","",IF(H16="Muy Baja",0.2,IF(H16="Baja",0.4,IF(H16="Media",0.6,IF(H16="Alta",0.8,IF(H16="Muy Alta",1,))))))</f>
        <v>0.2</v>
      </c>
      <c r="J16" s="50" t="s">
        <v>61</v>
      </c>
      <c r="K16" s="53" t="str">
        <f>IF(NOT(ISERROR(MATCH(J16,'[1]Tabla Impacto'!$B$221:$B$223,0))),'[1]Tabla Impacto'!$F$223&amp;"Por favor no seleccionar los criterios de impacto(Afectación Económica o presupuestal y Pérdida Reputacional)",J16)</f>
        <v xml:space="preserve">     Entre 100 y 500 SMLMV </v>
      </c>
      <c r="L16" s="56" t="str">
        <f>IF(OR(K16='[1]Tabla Impacto'!$C$11,K16='[1]Tabla Impacto'!$D$11),"Leve",IF(OR(K16='[1]Tabla Impacto'!$C$12,K16='[1]Tabla Impacto'!$D$12),"Menor",IF(OR(K16='[1]Tabla Impacto'!$C$13,K16='[1]Tabla Impacto'!$D$13),"Moderado",IF(OR(K16='[1]Tabla Impacto'!$C$14,K16='[1]Tabla Impacto'!$D$14),"Mayor",IF(OR(K16='[1]Tabla Impacto'!$C$15,K16='[1]Tabla Impacto'!$D$15),"Catastrófico","")))))</f>
        <v>Mayor</v>
      </c>
      <c r="M16" s="47">
        <f>IF(L16="","",IF(L16="Leve",0.2,IF(L16="Menor",0.4,IF(L16="Moderado",0.6,IF(L16="Mayor",0.8,IF(L16="Catastrófico",1,))))))</f>
        <v>0.8</v>
      </c>
      <c r="N16" s="59"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Alto</v>
      </c>
      <c r="O16" s="62">
        <v>1</v>
      </c>
      <c r="P16" s="121" t="s">
        <v>62</v>
      </c>
      <c r="Q16" s="88" t="str">
        <f>IF(OR(R16="Preventivo",R16="Detectivo"),"Probabilidad",IF(R16="Correctivo","Impacto",""))</f>
        <v>Probabilidad</v>
      </c>
      <c r="R16" s="82" t="s">
        <v>51</v>
      </c>
      <c r="S16" s="82" t="s">
        <v>63</v>
      </c>
      <c r="T16" s="84" t="str">
        <f>IF(AND(R16="Preventivo",S16="Automático"),"50%",IF(AND(R16="Preventivo",S16="Manual"),"40%",IF(AND(R16="Detectivo",S16="Automático"),"40%",IF(AND(R16="Detectivo",S16="Manual"),"30%",IF(AND(R16="Correctivo",S16="Automático"),"35%",IF(AND(R16="Correctivo",S16="Manual"),"25%",""))))))</f>
        <v>40%</v>
      </c>
      <c r="U16" s="82" t="s">
        <v>53</v>
      </c>
      <c r="V16" s="82" t="s">
        <v>54</v>
      </c>
      <c r="W16" s="82" t="s">
        <v>55</v>
      </c>
      <c r="X16" s="7">
        <f>IFERROR(IF(Q16="Probabilidad",(I16-(+I16*T16)),IF(Q16="Impacto",I16,"")),"")</f>
        <v>0.12</v>
      </c>
      <c r="Y16" s="76" t="str">
        <f>IFERROR(IF(X16="","",IF(X16&lt;=0.2,"Muy Baja",IF(X16&lt;=0.4,"Baja",IF(X16&lt;=0.6,"Media",IF(X16&lt;=0.8,"Alta","Muy Alta"))))),"")</f>
        <v>Muy Baja</v>
      </c>
      <c r="Z16" s="84">
        <f>+X16</f>
        <v>0.12</v>
      </c>
      <c r="AA16" s="76" t="str">
        <f>IFERROR(IF(AB16="","",IF(AB16&lt;=0.2,"Leve",IF(AB16&lt;=0.4,"Menor",IF(AB16&lt;=0.6,"Moderado",IF(AB16&lt;=0.8,"Mayor","Catastrófico"))))),"")</f>
        <v>Mayor</v>
      </c>
      <c r="AB16" s="78">
        <f>IFERROR(IF(Q16="Impacto",(M16-(+M16*T16)),IF(Q16="Probabilidad",M16,"")),"")</f>
        <v>0.8</v>
      </c>
      <c r="AC16" s="80"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Alto</v>
      </c>
      <c r="AD16" s="82" t="s">
        <v>64</v>
      </c>
      <c r="AE16" s="123"/>
      <c r="AF16" s="125"/>
      <c r="AG16" s="127"/>
      <c r="AH16" s="127"/>
      <c r="AI16" s="123"/>
      <c r="AJ16" s="125"/>
    </row>
    <row r="17" spans="1:36" ht="63.75" hidden="1" customHeight="1" x14ac:dyDescent="0.25">
      <c r="A17" s="63"/>
      <c r="B17" s="66"/>
      <c r="C17" s="66"/>
      <c r="D17" s="66"/>
      <c r="E17" s="69"/>
      <c r="F17" s="66"/>
      <c r="G17" s="72"/>
      <c r="H17" s="57"/>
      <c r="I17" s="48"/>
      <c r="J17" s="51"/>
      <c r="K17" s="54">
        <f ca="1">IF(NOT(ISERROR(MATCH(J17,_xlfn.ANCHORARRAY(E28),0))),I30&amp;"Por favor no seleccionar los criterios de impacto",J17)</f>
        <v>0</v>
      </c>
      <c r="L17" s="57"/>
      <c r="M17" s="48"/>
      <c r="N17" s="60"/>
      <c r="O17" s="64"/>
      <c r="P17" s="122"/>
      <c r="Q17" s="89"/>
      <c r="R17" s="83"/>
      <c r="S17" s="83"/>
      <c r="T17" s="85"/>
      <c r="U17" s="83"/>
      <c r="V17" s="83"/>
      <c r="W17" s="83"/>
      <c r="X17" s="7" t="str">
        <f>IFERROR(IF(AND(Q16="Probabilidad",Q17="Probabilidad"),(Z16-(+Z16*T17)),IF(Q17="Probabilidad",(I16-(+I16*T17)),IF(Q17="Impacto",Z16,""))),"")</f>
        <v/>
      </c>
      <c r="Y17" s="77"/>
      <c r="Z17" s="85"/>
      <c r="AA17" s="77"/>
      <c r="AB17" s="79"/>
      <c r="AC17" s="81"/>
      <c r="AD17" s="83"/>
      <c r="AE17" s="124"/>
      <c r="AF17" s="126"/>
      <c r="AG17" s="128"/>
      <c r="AH17" s="128"/>
      <c r="AI17" s="124"/>
      <c r="AJ17" s="126"/>
    </row>
    <row r="18" spans="1:36" ht="16.5" hidden="1" x14ac:dyDescent="0.25">
      <c r="A18" s="63"/>
      <c r="B18" s="66"/>
      <c r="C18" s="66"/>
      <c r="D18" s="66"/>
      <c r="E18" s="69"/>
      <c r="F18" s="66"/>
      <c r="G18" s="72"/>
      <c r="H18" s="57"/>
      <c r="I18" s="48"/>
      <c r="J18" s="51"/>
      <c r="K18" s="54">
        <f ca="1">IF(NOT(ISERROR(MATCH(J18,_xlfn.ANCHORARRAY(E29),0))),I31&amp;"Por favor no seleccionar los criterios de impacto",J18)</f>
        <v>0</v>
      </c>
      <c r="L18" s="57"/>
      <c r="M18" s="48"/>
      <c r="N18" s="60"/>
      <c r="O18" s="9">
        <v>3</v>
      </c>
      <c r="P18" s="10"/>
      <c r="Q18" s="11" t="str">
        <f>IF(OR(R18="Preventivo",R18="Detectivo"),"Probabilidad",IF(R18="Correctivo","Impacto",""))</f>
        <v/>
      </c>
      <c r="R18" s="12"/>
      <c r="S18" s="12"/>
      <c r="T18" s="13" t="str">
        <f t="shared" ref="T18:T21" si="8">IF(AND(R18="Preventivo",S18="Automático"),"50%",IF(AND(R18="Preventivo",S18="Manual"),"40%",IF(AND(R18="Detectivo",S18="Automático"),"40%",IF(AND(R18="Detectivo",S18="Manual"),"30%",IF(AND(R18="Correctivo",S18="Automático"),"35%",IF(AND(R18="Correctivo",S18="Manual"),"25%",""))))))</f>
        <v/>
      </c>
      <c r="U18" s="12"/>
      <c r="V18" s="12"/>
      <c r="W18" s="12"/>
      <c r="X18" s="8" t="str">
        <f>IFERROR(IF(AND(Q17="Probabilidad",Q18="Probabilidad"),(Z17-(+Z17*T18)),IF(AND(Q17="Impacto",Q18="Probabilidad"),(Z16-(+Z16*T18)),IF(Q18="Impacto",Z17,""))),"")</f>
        <v/>
      </c>
      <c r="Y18" s="14" t="str">
        <f t="shared" si="1"/>
        <v/>
      </c>
      <c r="Z18" s="15" t="str">
        <f t="shared" ref="Z18:Z21" si="9">+X18</f>
        <v/>
      </c>
      <c r="AA18" s="14" t="str">
        <f t="shared" si="3"/>
        <v/>
      </c>
      <c r="AB18" s="16" t="str">
        <f>IFERROR(IF(AND(Q17="Impacto",Q18="Impacto"),(AB17-(+AB17*T18)),IF(AND(Q17="Probabilidad",Q18="Impacto"),(AB16-(+AB16*T18)),IF(Q18="Probabilidad",AB17,""))),"")</f>
        <v/>
      </c>
      <c r="AC18" s="17" t="str">
        <f t="shared" ref="AC18" si="10">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
      </c>
      <c r="AD18" s="18"/>
      <c r="AE18" s="19"/>
      <c r="AF18" s="20"/>
      <c r="AG18" s="21"/>
      <c r="AH18" s="21"/>
      <c r="AI18" s="19"/>
      <c r="AJ18" s="20"/>
    </row>
    <row r="19" spans="1:36" ht="16.5" hidden="1" x14ac:dyDescent="0.25">
      <c r="A19" s="63"/>
      <c r="B19" s="66"/>
      <c r="C19" s="66"/>
      <c r="D19" s="66"/>
      <c r="E19" s="69"/>
      <c r="F19" s="66"/>
      <c r="G19" s="72"/>
      <c r="H19" s="57"/>
      <c r="I19" s="48"/>
      <c r="J19" s="51"/>
      <c r="K19" s="54">
        <f ca="1">IF(NOT(ISERROR(MATCH(J19,_xlfn.ANCHORARRAY(E30),0))),I32&amp;"Por favor no seleccionar los criterios de impacto",J19)</f>
        <v>0</v>
      </c>
      <c r="L19" s="57"/>
      <c r="M19" s="48"/>
      <c r="N19" s="60"/>
      <c r="O19" s="9">
        <v>4</v>
      </c>
      <c r="P19" s="22"/>
      <c r="Q19" s="11" t="str">
        <f t="shared" ref="Q19:Q21" si="11">IF(OR(R19="Preventivo",R19="Detectivo"),"Probabilidad",IF(R19="Correctivo","Impacto",""))</f>
        <v/>
      </c>
      <c r="R19" s="12"/>
      <c r="S19" s="12"/>
      <c r="T19" s="13" t="str">
        <f t="shared" si="8"/>
        <v/>
      </c>
      <c r="U19" s="12"/>
      <c r="V19" s="12"/>
      <c r="W19" s="12"/>
      <c r="X19" s="8" t="str">
        <f t="shared" ref="X19:X21" si="12">IFERROR(IF(AND(Q18="Probabilidad",Q19="Probabilidad"),(Z18-(+Z18*T19)),IF(AND(Q18="Impacto",Q19="Probabilidad"),(Z17-(+Z17*T19)),IF(Q19="Impacto",Z18,""))),"")</f>
        <v/>
      </c>
      <c r="Y19" s="14" t="str">
        <f t="shared" si="1"/>
        <v/>
      </c>
      <c r="Z19" s="15" t="str">
        <f t="shared" si="9"/>
        <v/>
      </c>
      <c r="AA19" s="14" t="str">
        <f t="shared" si="3"/>
        <v/>
      </c>
      <c r="AB19" s="16" t="str">
        <f t="shared" ref="AB19:AB21" si="13">IFERROR(IF(AND(Q18="Impacto",Q19="Impacto"),(AB18-(+AB18*T19)),IF(AND(Q18="Probabilidad",Q19="Impacto"),(AB17-(+AB17*T19)),IF(Q19="Probabilidad",AB18,""))),"")</f>
        <v/>
      </c>
      <c r="AC19" s="17"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8"/>
      <c r="AE19" s="19"/>
      <c r="AF19" s="20"/>
      <c r="AG19" s="21"/>
      <c r="AH19" s="21"/>
      <c r="AI19" s="19"/>
      <c r="AJ19" s="20"/>
    </row>
    <row r="20" spans="1:36" ht="16.5" hidden="1" x14ac:dyDescent="0.25">
      <c r="A20" s="63"/>
      <c r="B20" s="66"/>
      <c r="C20" s="66"/>
      <c r="D20" s="66"/>
      <c r="E20" s="69"/>
      <c r="F20" s="66"/>
      <c r="G20" s="72"/>
      <c r="H20" s="57"/>
      <c r="I20" s="48"/>
      <c r="J20" s="51"/>
      <c r="K20" s="54">
        <f ca="1">IF(NOT(ISERROR(MATCH(J20,_xlfn.ANCHORARRAY(E31),0))),I33&amp;"Por favor no seleccionar los criterios de impacto",J20)</f>
        <v>0</v>
      </c>
      <c r="L20" s="57"/>
      <c r="M20" s="48"/>
      <c r="N20" s="60"/>
      <c r="O20" s="9">
        <v>5</v>
      </c>
      <c r="P20" s="22"/>
      <c r="Q20" s="11" t="str">
        <f t="shared" si="11"/>
        <v/>
      </c>
      <c r="R20" s="12"/>
      <c r="S20" s="12"/>
      <c r="T20" s="13" t="str">
        <f t="shared" si="8"/>
        <v/>
      </c>
      <c r="U20" s="12"/>
      <c r="V20" s="12"/>
      <c r="W20" s="12"/>
      <c r="X20" s="8" t="str">
        <f t="shared" si="12"/>
        <v/>
      </c>
      <c r="Y20" s="14" t="str">
        <f t="shared" si="1"/>
        <v/>
      </c>
      <c r="Z20" s="15" t="str">
        <f t="shared" si="9"/>
        <v/>
      </c>
      <c r="AA20" s="14" t="str">
        <f t="shared" si="3"/>
        <v/>
      </c>
      <c r="AB20" s="16" t="str">
        <f t="shared" si="13"/>
        <v/>
      </c>
      <c r="AC20" s="17"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8"/>
      <c r="AE20" s="19"/>
      <c r="AF20" s="20"/>
      <c r="AG20" s="21"/>
      <c r="AH20" s="21"/>
      <c r="AI20" s="19"/>
      <c r="AJ20" s="20"/>
    </row>
    <row r="21" spans="1:36" ht="16.5" hidden="1" x14ac:dyDescent="0.25">
      <c r="A21" s="64"/>
      <c r="B21" s="67"/>
      <c r="C21" s="67"/>
      <c r="D21" s="67"/>
      <c r="E21" s="70"/>
      <c r="F21" s="67"/>
      <c r="G21" s="73"/>
      <c r="H21" s="58"/>
      <c r="I21" s="49"/>
      <c r="J21" s="52"/>
      <c r="K21" s="55">
        <f ca="1">IF(NOT(ISERROR(MATCH(J21,_xlfn.ANCHORARRAY(E32),0))),#REF!&amp;"Por favor no seleccionar los criterios de impacto",J21)</f>
        <v>0</v>
      </c>
      <c r="L21" s="58"/>
      <c r="M21" s="49"/>
      <c r="N21" s="61"/>
      <c r="O21" s="9">
        <v>6</v>
      </c>
      <c r="P21" s="22"/>
      <c r="Q21" s="11" t="str">
        <f t="shared" si="11"/>
        <v/>
      </c>
      <c r="R21" s="12"/>
      <c r="S21" s="12"/>
      <c r="T21" s="13" t="str">
        <f t="shared" si="8"/>
        <v/>
      </c>
      <c r="U21" s="12"/>
      <c r="V21" s="12"/>
      <c r="W21" s="12"/>
      <c r="X21" s="8" t="str">
        <f t="shared" si="12"/>
        <v/>
      </c>
      <c r="Y21" s="14" t="str">
        <f t="shared" si="1"/>
        <v/>
      </c>
      <c r="Z21" s="15" t="str">
        <f t="shared" si="9"/>
        <v/>
      </c>
      <c r="AA21" s="14" t="str">
        <f t="shared" si="3"/>
        <v/>
      </c>
      <c r="AB21" s="16" t="str">
        <f t="shared" si="13"/>
        <v/>
      </c>
      <c r="AC21" s="17" t="str">
        <f t="shared" si="14"/>
        <v/>
      </c>
      <c r="AD21" s="18"/>
      <c r="AE21" s="19"/>
      <c r="AF21" s="20"/>
      <c r="AG21" s="21"/>
      <c r="AH21" s="21"/>
      <c r="AI21" s="19"/>
      <c r="AJ21" s="20"/>
    </row>
    <row r="22" spans="1:36" ht="23.25" x14ac:dyDescent="0.3">
      <c r="A22" s="112" t="s">
        <v>0</v>
      </c>
      <c r="B22" s="113"/>
      <c r="C22" s="114" t="s">
        <v>65</v>
      </c>
      <c r="D22" s="115"/>
      <c r="E22" s="115"/>
      <c r="F22" s="115"/>
      <c r="G22" s="115"/>
      <c r="H22" s="115"/>
      <c r="I22" s="115"/>
      <c r="J22" s="115"/>
      <c r="K22" s="115"/>
      <c r="L22" s="115"/>
      <c r="M22" s="115"/>
      <c r="N22" s="116"/>
      <c r="O22" s="117"/>
      <c r="P22" s="117"/>
      <c r="Q22" s="117"/>
      <c r="R22" s="3"/>
      <c r="S22" s="3"/>
      <c r="T22" s="3"/>
      <c r="U22" s="3"/>
      <c r="V22" s="3"/>
      <c r="W22" s="3"/>
      <c r="X22" s="3"/>
      <c r="Y22" s="3"/>
      <c r="Z22" s="3"/>
      <c r="AA22" s="3"/>
      <c r="AB22" s="3"/>
      <c r="AC22" s="3"/>
      <c r="AD22" s="3"/>
      <c r="AE22" s="3"/>
      <c r="AF22" s="3"/>
      <c r="AG22" s="3"/>
      <c r="AH22" s="3"/>
      <c r="AI22" s="3"/>
      <c r="AJ22" s="3"/>
    </row>
    <row r="23" spans="1:36" ht="33.75" customHeight="1" x14ac:dyDescent="0.3">
      <c r="A23" s="112" t="s">
        <v>2</v>
      </c>
      <c r="B23" s="113"/>
      <c r="C23" s="114" t="s">
        <v>66</v>
      </c>
      <c r="D23" s="115"/>
      <c r="E23" s="115"/>
      <c r="F23" s="115"/>
      <c r="G23" s="115"/>
      <c r="H23" s="115"/>
      <c r="I23" s="115"/>
      <c r="J23" s="115"/>
      <c r="K23" s="115"/>
      <c r="L23" s="115"/>
      <c r="M23" s="115"/>
      <c r="N23" s="116"/>
      <c r="O23" s="5"/>
      <c r="P23" s="3"/>
      <c r="Q23" s="3"/>
      <c r="R23" s="3"/>
      <c r="S23" s="3"/>
      <c r="T23" s="3"/>
      <c r="U23" s="3"/>
      <c r="V23" s="3"/>
      <c r="W23" s="3"/>
      <c r="X23" s="3"/>
      <c r="Y23" s="3"/>
      <c r="Z23" s="3"/>
      <c r="AA23" s="3"/>
      <c r="AB23" s="3"/>
      <c r="AC23" s="3"/>
      <c r="AD23" s="3"/>
      <c r="AE23" s="3"/>
      <c r="AF23" s="3"/>
      <c r="AG23" s="3"/>
      <c r="AH23" s="3"/>
      <c r="AI23" s="3"/>
      <c r="AJ23" s="3"/>
    </row>
    <row r="24" spans="1:36" ht="45" customHeight="1" x14ac:dyDescent="0.3">
      <c r="A24" s="112" t="s">
        <v>4</v>
      </c>
      <c r="B24" s="113"/>
      <c r="C24" s="118" t="s">
        <v>67</v>
      </c>
      <c r="D24" s="119"/>
      <c r="E24" s="119"/>
      <c r="F24" s="119"/>
      <c r="G24" s="119"/>
      <c r="H24" s="119"/>
      <c r="I24" s="119"/>
      <c r="J24" s="119"/>
      <c r="K24" s="119"/>
      <c r="L24" s="119"/>
      <c r="M24" s="119"/>
      <c r="N24" s="120"/>
      <c r="O24" s="5"/>
      <c r="P24" s="3"/>
      <c r="Q24" s="3"/>
      <c r="R24" s="3"/>
      <c r="S24" s="3"/>
      <c r="T24" s="3"/>
      <c r="U24" s="3"/>
      <c r="V24" s="3"/>
      <c r="W24" s="3"/>
      <c r="X24" s="3"/>
      <c r="Y24" s="3"/>
      <c r="Z24" s="3"/>
      <c r="AA24" s="3"/>
      <c r="AB24" s="3"/>
      <c r="AC24" s="3"/>
      <c r="AD24" s="3"/>
      <c r="AE24" s="3"/>
      <c r="AF24" s="3"/>
      <c r="AG24" s="3"/>
      <c r="AH24" s="3"/>
      <c r="AI24" s="3"/>
      <c r="AJ24" s="3"/>
    </row>
    <row r="25" spans="1:36" ht="16.5" x14ac:dyDescent="0.25">
      <c r="A25" s="105" t="s">
        <v>6</v>
      </c>
      <c r="B25" s="106"/>
      <c r="C25" s="106"/>
      <c r="D25" s="106"/>
      <c r="E25" s="106"/>
      <c r="F25" s="106"/>
      <c r="G25" s="107"/>
      <c r="H25" s="105" t="s">
        <v>7</v>
      </c>
      <c r="I25" s="106"/>
      <c r="J25" s="106"/>
      <c r="K25" s="106"/>
      <c r="L25" s="106"/>
      <c r="M25" s="106"/>
      <c r="N25" s="107"/>
      <c r="O25" s="105" t="s">
        <v>8</v>
      </c>
      <c r="P25" s="106"/>
      <c r="Q25" s="106"/>
      <c r="R25" s="106"/>
      <c r="S25" s="106"/>
      <c r="T25" s="106"/>
      <c r="U25" s="106"/>
      <c r="V25" s="106"/>
      <c r="W25" s="107"/>
      <c r="X25" s="105" t="s">
        <v>9</v>
      </c>
      <c r="Y25" s="106"/>
      <c r="Z25" s="106"/>
      <c r="AA25" s="106"/>
      <c r="AB25" s="106"/>
      <c r="AC25" s="106"/>
      <c r="AD25" s="107"/>
      <c r="AE25" s="105" t="s">
        <v>10</v>
      </c>
      <c r="AF25" s="106"/>
      <c r="AG25" s="106"/>
      <c r="AH25" s="106"/>
      <c r="AI25" s="106"/>
      <c r="AJ25" s="107"/>
    </row>
    <row r="26" spans="1:36" ht="16.5" x14ac:dyDescent="0.25">
      <c r="A26" s="108" t="s">
        <v>11</v>
      </c>
      <c r="B26" s="110" t="s">
        <v>12</v>
      </c>
      <c r="C26" s="102" t="s">
        <v>13</v>
      </c>
      <c r="D26" s="102" t="s">
        <v>14</v>
      </c>
      <c r="E26" s="111" t="s">
        <v>15</v>
      </c>
      <c r="F26" s="103" t="s">
        <v>16</v>
      </c>
      <c r="G26" s="102" t="s">
        <v>17</v>
      </c>
      <c r="H26" s="104" t="s">
        <v>18</v>
      </c>
      <c r="I26" s="101" t="s">
        <v>19</v>
      </c>
      <c r="J26" s="103" t="s">
        <v>20</v>
      </c>
      <c r="K26" s="103" t="s">
        <v>21</v>
      </c>
      <c r="L26" s="99" t="s">
        <v>22</v>
      </c>
      <c r="M26" s="101" t="s">
        <v>19</v>
      </c>
      <c r="N26" s="102" t="s">
        <v>23</v>
      </c>
      <c r="O26" s="97" t="s">
        <v>24</v>
      </c>
      <c r="P26" s="95" t="s">
        <v>25</v>
      </c>
      <c r="Q26" s="103" t="s">
        <v>26</v>
      </c>
      <c r="R26" s="95" t="s">
        <v>27</v>
      </c>
      <c r="S26" s="95"/>
      <c r="T26" s="95"/>
      <c r="U26" s="95"/>
      <c r="V26" s="95"/>
      <c r="W26" s="95"/>
      <c r="X26" s="96" t="s">
        <v>28</v>
      </c>
      <c r="Y26" s="96" t="s">
        <v>29</v>
      </c>
      <c r="Z26" s="96" t="s">
        <v>19</v>
      </c>
      <c r="AA26" s="96" t="s">
        <v>30</v>
      </c>
      <c r="AB26" s="96" t="s">
        <v>19</v>
      </c>
      <c r="AC26" s="96" t="s">
        <v>31</v>
      </c>
      <c r="AD26" s="97" t="s">
        <v>32</v>
      </c>
      <c r="AE26" s="95" t="s">
        <v>10</v>
      </c>
      <c r="AF26" s="95" t="s">
        <v>33</v>
      </c>
      <c r="AG26" s="95" t="s">
        <v>34</v>
      </c>
      <c r="AH26" s="95" t="s">
        <v>35</v>
      </c>
      <c r="AI26" s="95" t="s">
        <v>36</v>
      </c>
      <c r="AJ26" s="95" t="s">
        <v>37</v>
      </c>
    </row>
    <row r="27" spans="1:36" ht="78.75" x14ac:dyDescent="0.25">
      <c r="A27" s="109"/>
      <c r="B27" s="110"/>
      <c r="C27" s="95"/>
      <c r="D27" s="95"/>
      <c r="E27" s="110"/>
      <c r="F27" s="102"/>
      <c r="G27" s="95"/>
      <c r="H27" s="102"/>
      <c r="I27" s="100"/>
      <c r="J27" s="102"/>
      <c r="K27" s="102"/>
      <c r="L27" s="100"/>
      <c r="M27" s="100"/>
      <c r="N27" s="95"/>
      <c r="O27" s="98"/>
      <c r="P27" s="95"/>
      <c r="Q27" s="102"/>
      <c r="R27" s="6" t="s">
        <v>38</v>
      </c>
      <c r="S27" s="6" t="s">
        <v>39</v>
      </c>
      <c r="T27" s="6" t="s">
        <v>40</v>
      </c>
      <c r="U27" s="6" t="s">
        <v>41</v>
      </c>
      <c r="V27" s="6" t="s">
        <v>42</v>
      </c>
      <c r="W27" s="6" t="s">
        <v>43</v>
      </c>
      <c r="X27" s="96"/>
      <c r="Y27" s="96"/>
      <c r="Z27" s="96"/>
      <c r="AA27" s="96"/>
      <c r="AB27" s="96"/>
      <c r="AC27" s="96"/>
      <c r="AD27" s="98"/>
      <c r="AE27" s="95"/>
      <c r="AF27" s="95"/>
      <c r="AG27" s="95"/>
      <c r="AH27" s="95"/>
      <c r="AI27" s="95"/>
      <c r="AJ27" s="95"/>
    </row>
    <row r="28" spans="1:36" ht="16.5" x14ac:dyDescent="0.25">
      <c r="A28" s="62">
        <v>1</v>
      </c>
      <c r="B28" s="65" t="s">
        <v>68</v>
      </c>
      <c r="C28" s="65" t="s">
        <v>69</v>
      </c>
      <c r="D28" s="65" t="s">
        <v>70</v>
      </c>
      <c r="E28" s="68" t="s">
        <v>71</v>
      </c>
      <c r="F28" s="65" t="s">
        <v>48</v>
      </c>
      <c r="G28" s="71">
        <v>246</v>
      </c>
      <c r="H28" s="56" t="str">
        <f>IF(G28&lt;=0,"",IF(G28&lt;=2,"Muy Baja",IF(G28&lt;=24,"Baja",IF(G28&lt;=500,"Media",IF(G28&lt;=5000,"Alta","Muy Alta")))))</f>
        <v>Media</v>
      </c>
      <c r="I28" s="47">
        <f>IF(H28="","",IF(H28="Muy Baja",0.2,IF(H28="Baja",0.4,IF(H28="Media",0.6,IF(H28="Alta",0.8,IF(H28="Muy Alta",1,))))))</f>
        <v>0.6</v>
      </c>
      <c r="J28" s="50" t="s">
        <v>72</v>
      </c>
      <c r="K28" s="47" t="str">
        <f>IF(NOT(ISERROR(MATCH(J28,#REF!,0))),#REF!&amp;"Por favor no seleccionar los criterios de impacto(Afectación Económica o presupuestal y Pérdida Reputacional)",J28)</f>
        <v xml:space="preserve">     Afectación menor a 10 SMLMV .</v>
      </c>
      <c r="L28" s="56" t="str">
        <f>IF(OR(K28='[2]Tabla Impacto'!$C$11,K28='[2]Tabla Impacto'!$D$11),"Leve",IF(OR(K28='[2]Tabla Impacto'!$C$12,K28='[2]Tabla Impacto'!$D$12),"Menor",IF(OR(K28='[2]Tabla Impacto'!$C$13,K28='[2]Tabla Impacto'!$D$13),"Moderado",IF(OR(K28='[2]Tabla Impacto'!$C$14,K28='[2]Tabla Impacto'!$D$14),"Mayor",IF(OR(K28='[2]Tabla Impacto'!$C$15,K28='[2]Tabla Impacto'!$D$15),"Catastrófico","")))))</f>
        <v>Leve</v>
      </c>
      <c r="M28" s="47">
        <f>IF(L28="","",IF(L28="Leve",0.2,IF(L28="Menor",0.4,IF(L28="Moderado",0.6,IF(L28="Mayor",0.8,IF(L28="Catastrófico",1,))))))</f>
        <v>0.2</v>
      </c>
      <c r="N28" s="59"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Moderado</v>
      </c>
      <c r="O28" s="62">
        <v>1</v>
      </c>
      <c r="P28" s="93" t="s">
        <v>73</v>
      </c>
      <c r="Q28" s="88" t="str">
        <f>IF(OR(R28="Preventivo",R28="Detectivo"),"Probabilidad",IF(R28="Correctivo","Impacto",""))</f>
        <v>Probabilidad</v>
      </c>
      <c r="R28" s="82" t="s">
        <v>51</v>
      </c>
      <c r="S28" s="82" t="s">
        <v>63</v>
      </c>
      <c r="T28" s="84" t="str">
        <f>IF(AND(R28="Preventivo",S28="Automático"),"50%",IF(AND(R28="Preventivo",S28="Manual"),"40%",IF(AND(R28="Detectivo",S28="Automático"),"40%",IF(AND(R28="Detectivo",S28="Manual"),"30%",IF(AND(R28="Correctivo",S28="Automático"),"35%",IF(AND(R28="Correctivo",S28="Manual"),"25%",""))))))</f>
        <v>40%</v>
      </c>
      <c r="U28" s="82" t="s">
        <v>53</v>
      </c>
      <c r="V28" s="82" t="s">
        <v>54</v>
      </c>
      <c r="W28" s="82" t="s">
        <v>55</v>
      </c>
      <c r="X28" s="7">
        <f>IFERROR(IF(Q28="Probabilidad",(I28-(+I28*T28)),IF(Q28="Impacto",I28,"")),"")</f>
        <v>0.36</v>
      </c>
      <c r="Y28" s="76" t="str">
        <f>IFERROR(IF(X28="","",IF(X28&lt;=0.2,"Muy Baja",IF(X28&lt;=0.4,"Baja",IF(X28&lt;=0.6,"Media",IF(X28&lt;=0.8,"Alta","Muy Alta"))))),"")</f>
        <v>Baja</v>
      </c>
      <c r="Z28" s="84">
        <f>+X28</f>
        <v>0.36</v>
      </c>
      <c r="AA28" s="76" t="str">
        <f>IFERROR(IF(AB28="","",IF(AB28&lt;=0.2,"Leve",IF(AB28&lt;=0.4,"Menor",IF(AB28&lt;=0.6,"Moderado",IF(AB28&lt;=0.8,"Mayor","Catastrófico"))))),"")</f>
        <v>Leve</v>
      </c>
      <c r="AB28" s="84">
        <f>IFERROR(IF(Q28="Impacto",(M28-(+M28*T28)),IF(Q28="Probabilidad",M28,"")),"")</f>
        <v>0.2</v>
      </c>
      <c r="AC28" s="80"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Bajo</v>
      </c>
      <c r="AD28" s="82" t="s">
        <v>56</v>
      </c>
      <c r="AE28" s="123"/>
      <c r="AF28" s="125"/>
      <c r="AG28" s="127"/>
      <c r="AH28" s="127"/>
      <c r="AI28" s="123"/>
      <c r="AJ28" s="125"/>
    </row>
    <row r="29" spans="1:36" ht="47.25" customHeight="1" x14ac:dyDescent="0.25">
      <c r="A29" s="63"/>
      <c r="B29" s="66"/>
      <c r="C29" s="66"/>
      <c r="D29" s="66"/>
      <c r="E29" s="69"/>
      <c r="F29" s="66"/>
      <c r="G29" s="72"/>
      <c r="H29" s="57"/>
      <c r="I29" s="48"/>
      <c r="J29" s="51"/>
      <c r="K29" s="48">
        <f ca="1">IF(NOT(ISERROR(MATCH(J29,_xlfn.ANCHORARRAY(#REF!),0))),#REF!&amp;"Por favor no seleccionar los criterios de impacto",J29)</f>
        <v>0</v>
      </c>
      <c r="L29" s="57"/>
      <c r="M29" s="48"/>
      <c r="N29" s="60"/>
      <c r="O29" s="64"/>
      <c r="P29" s="94"/>
      <c r="Q29" s="89"/>
      <c r="R29" s="83"/>
      <c r="S29" s="83"/>
      <c r="T29" s="85"/>
      <c r="U29" s="83"/>
      <c r="V29" s="83"/>
      <c r="W29" s="83"/>
      <c r="X29" s="8" t="str">
        <f>IFERROR(IF(AND(Q28="Probabilidad",Q29="Probabilidad"),(Z28-(+Z28*T29)),IF(Q29="Probabilidad",(I28-(+I28*T29)),IF(Q29="Impacto",Z28,""))),"")</f>
        <v/>
      </c>
      <c r="Y29" s="77"/>
      <c r="Z29" s="85"/>
      <c r="AA29" s="77"/>
      <c r="AB29" s="85"/>
      <c r="AC29" s="81"/>
      <c r="AD29" s="83"/>
      <c r="AE29" s="124"/>
      <c r="AF29" s="126"/>
      <c r="AG29" s="128"/>
      <c r="AH29" s="128"/>
      <c r="AI29" s="124"/>
      <c r="AJ29" s="126"/>
    </row>
    <row r="30" spans="1:36" ht="16.5" x14ac:dyDescent="0.25">
      <c r="A30" s="63"/>
      <c r="B30" s="66"/>
      <c r="C30" s="66"/>
      <c r="D30" s="66"/>
      <c r="E30" s="69"/>
      <c r="F30" s="66"/>
      <c r="G30" s="72"/>
      <c r="H30" s="57"/>
      <c r="I30" s="48"/>
      <c r="J30" s="51"/>
      <c r="K30" s="48">
        <f ca="1">IF(NOT(ISERROR(MATCH(J30,_xlfn.ANCHORARRAY(#REF!),0))),#REF!&amp;"Por favor no seleccionar los criterios de impacto",J30)</f>
        <v>0</v>
      </c>
      <c r="L30" s="57"/>
      <c r="M30" s="48"/>
      <c r="N30" s="60"/>
      <c r="O30" s="9">
        <v>3</v>
      </c>
      <c r="P30" s="10"/>
      <c r="Q30" s="11" t="str">
        <f>IF(OR(R30="Preventivo",R30="Detectivo"),"Probabilidad",IF(R30="Correctivo","Impacto",""))</f>
        <v/>
      </c>
      <c r="R30" s="12"/>
      <c r="S30" s="12"/>
      <c r="T30" s="13" t="str">
        <f t="shared" ref="T30:T33" si="15">IF(AND(R30="Preventivo",S30="Automático"),"50%",IF(AND(R30="Preventivo",S30="Manual"),"40%",IF(AND(R30="Detectivo",S30="Automático"),"40%",IF(AND(R30="Detectivo",S30="Manual"),"30%",IF(AND(R30="Correctivo",S30="Automático"),"35%",IF(AND(R30="Correctivo",S30="Manual"),"25%",""))))))</f>
        <v/>
      </c>
      <c r="U30" s="12"/>
      <c r="V30" s="12"/>
      <c r="W30" s="12"/>
      <c r="X30" s="8" t="str">
        <f>IFERROR(IF(AND(Q29="Probabilidad",Q30="Probabilidad"),(Z29-(+Z29*T30)),IF(AND(Q29="Impacto",Q30="Probabilidad"),(Z28-(+Z28*T30)),IF(Q30="Impacto",Z29,""))),"")</f>
        <v/>
      </c>
      <c r="Y30" s="14" t="str">
        <f t="shared" ref="Y30:Y33" si="16">IFERROR(IF(X30="","",IF(X30&lt;=0.2,"Muy Baja",IF(X30&lt;=0.4,"Baja",IF(X30&lt;=0.6,"Media",IF(X30&lt;=0.8,"Alta","Muy Alta"))))),"")</f>
        <v/>
      </c>
      <c r="Z30" s="15" t="str">
        <f t="shared" ref="Z30:Z33" si="17">+X30</f>
        <v/>
      </c>
      <c r="AA30" s="14" t="str">
        <f t="shared" ref="AA30:AA33" si="18">IFERROR(IF(AB30="","",IF(AB30&lt;=0.2,"Leve",IF(AB30&lt;=0.4,"Menor",IF(AB30&lt;=0.6,"Moderado",IF(AB30&lt;=0.8,"Mayor","Catastrófico"))))),"")</f>
        <v/>
      </c>
      <c r="AB30" s="16" t="str">
        <f>IFERROR(IF(AND(Q29="Impacto",Q30="Impacto"),(AB29-(+AB29*T30)),IF(AND(Q29="Probabilidad",Q30="Impacto"),(AB28-(+AB28*T30)),IF(Q30="Probabilidad",AB29,""))),"")</f>
        <v/>
      </c>
      <c r="AC30" s="17" t="str">
        <f t="shared" ref="AC30:AC33" si="19">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18"/>
      <c r="AE30" s="19"/>
      <c r="AF30" s="20"/>
      <c r="AG30" s="21"/>
      <c r="AH30" s="21"/>
      <c r="AI30" s="19"/>
      <c r="AJ30" s="20"/>
    </row>
    <row r="31" spans="1:36" ht="16.5" x14ac:dyDescent="0.25">
      <c r="A31" s="63"/>
      <c r="B31" s="66"/>
      <c r="C31" s="66"/>
      <c r="D31" s="66"/>
      <c r="E31" s="69"/>
      <c r="F31" s="66"/>
      <c r="G31" s="72"/>
      <c r="H31" s="57"/>
      <c r="I31" s="48"/>
      <c r="J31" s="51"/>
      <c r="K31" s="48">
        <f ca="1">IF(NOT(ISERROR(MATCH(J31,_xlfn.ANCHORARRAY(#REF!),0))),#REF!&amp;"Por favor no seleccionar los criterios de impacto",J31)</f>
        <v>0</v>
      </c>
      <c r="L31" s="57"/>
      <c r="M31" s="48"/>
      <c r="N31" s="60"/>
      <c r="O31" s="9">
        <v>4</v>
      </c>
      <c r="P31" s="22"/>
      <c r="Q31" s="11" t="str">
        <f t="shared" ref="Q31:Q33" si="20">IF(OR(R31="Preventivo",R31="Detectivo"),"Probabilidad",IF(R31="Correctivo","Impacto",""))</f>
        <v/>
      </c>
      <c r="R31" s="12"/>
      <c r="S31" s="12"/>
      <c r="T31" s="13" t="str">
        <f t="shared" si="15"/>
        <v/>
      </c>
      <c r="U31" s="12"/>
      <c r="V31" s="12"/>
      <c r="W31" s="12"/>
      <c r="X31" s="8" t="str">
        <f t="shared" ref="X31:X33" si="21">IFERROR(IF(AND(Q30="Probabilidad",Q31="Probabilidad"),(Z30-(+Z30*T31)),IF(AND(Q30="Impacto",Q31="Probabilidad"),(Z29-(+Z29*T31)),IF(Q31="Impacto",Z30,""))),"")</f>
        <v/>
      </c>
      <c r="Y31" s="14" t="str">
        <f t="shared" si="16"/>
        <v/>
      </c>
      <c r="Z31" s="15" t="str">
        <f t="shared" si="17"/>
        <v/>
      </c>
      <c r="AA31" s="14" t="str">
        <f t="shared" si="18"/>
        <v/>
      </c>
      <c r="AB31" s="16" t="str">
        <f t="shared" ref="AB31:AB33" si="22">IFERROR(IF(AND(Q30="Impacto",Q31="Impacto"),(AB30-(+AB30*T31)),IF(AND(Q30="Probabilidad",Q31="Impacto"),(AB29-(+AB29*T31)),IF(Q31="Probabilidad",AB30,""))),"")</f>
        <v/>
      </c>
      <c r="AC31" s="17"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8"/>
      <c r="AE31" s="19"/>
      <c r="AF31" s="20"/>
      <c r="AG31" s="21"/>
      <c r="AH31" s="21"/>
      <c r="AI31" s="19"/>
      <c r="AJ31" s="20"/>
    </row>
    <row r="32" spans="1:36" ht="16.5" x14ac:dyDescent="0.25">
      <c r="A32" s="63"/>
      <c r="B32" s="66"/>
      <c r="C32" s="66"/>
      <c r="D32" s="66"/>
      <c r="E32" s="69"/>
      <c r="F32" s="66"/>
      <c r="G32" s="72"/>
      <c r="H32" s="57"/>
      <c r="I32" s="48"/>
      <c r="J32" s="51"/>
      <c r="K32" s="48">
        <f ca="1">IF(NOT(ISERROR(MATCH(J32,_xlfn.ANCHORARRAY(#REF!),0))),#REF!&amp;"Por favor no seleccionar los criterios de impacto",J32)</f>
        <v>0</v>
      </c>
      <c r="L32" s="57"/>
      <c r="M32" s="48"/>
      <c r="N32" s="60"/>
      <c r="O32" s="9">
        <v>5</v>
      </c>
      <c r="P32" s="22"/>
      <c r="Q32" s="11" t="str">
        <f t="shared" si="20"/>
        <v/>
      </c>
      <c r="R32" s="12"/>
      <c r="S32" s="12"/>
      <c r="T32" s="13" t="str">
        <f t="shared" si="15"/>
        <v/>
      </c>
      <c r="U32" s="12"/>
      <c r="V32" s="12"/>
      <c r="W32" s="12"/>
      <c r="X32" s="8" t="str">
        <f t="shared" si="21"/>
        <v/>
      </c>
      <c r="Y32" s="14" t="str">
        <f t="shared" si="16"/>
        <v/>
      </c>
      <c r="Z32" s="15" t="str">
        <f t="shared" si="17"/>
        <v/>
      </c>
      <c r="AA32" s="14" t="str">
        <f t="shared" si="18"/>
        <v/>
      </c>
      <c r="AB32" s="16" t="str">
        <f t="shared" si="22"/>
        <v/>
      </c>
      <c r="AC32" s="17" t="str">
        <f t="shared" si="19"/>
        <v/>
      </c>
      <c r="AD32" s="18"/>
      <c r="AE32" s="19"/>
      <c r="AF32" s="20"/>
      <c r="AG32" s="21"/>
      <c r="AH32" s="21"/>
      <c r="AI32" s="19"/>
      <c r="AJ32" s="20"/>
    </row>
    <row r="33" spans="1:36" ht="16.5" x14ac:dyDescent="0.25">
      <c r="A33" s="64"/>
      <c r="B33" s="67"/>
      <c r="C33" s="67"/>
      <c r="D33" s="67"/>
      <c r="E33" s="70"/>
      <c r="F33" s="67"/>
      <c r="G33" s="73"/>
      <c r="H33" s="58"/>
      <c r="I33" s="49"/>
      <c r="J33" s="52"/>
      <c r="K33" s="49">
        <f ca="1">IF(NOT(ISERROR(MATCH(J33,_xlfn.ANCHORARRAY(#REF!),0))),#REF!&amp;"Por favor no seleccionar los criterios de impacto",J33)</f>
        <v>0</v>
      </c>
      <c r="L33" s="58"/>
      <c r="M33" s="49"/>
      <c r="N33" s="61"/>
      <c r="O33" s="9">
        <v>6</v>
      </c>
      <c r="P33" s="22"/>
      <c r="Q33" s="11" t="str">
        <f t="shared" si="20"/>
        <v/>
      </c>
      <c r="R33" s="12"/>
      <c r="S33" s="12"/>
      <c r="T33" s="13" t="str">
        <f t="shared" si="15"/>
        <v/>
      </c>
      <c r="U33" s="12"/>
      <c r="V33" s="12"/>
      <c r="W33" s="12"/>
      <c r="X33" s="8" t="str">
        <f t="shared" si="21"/>
        <v/>
      </c>
      <c r="Y33" s="14" t="str">
        <f t="shared" si="16"/>
        <v/>
      </c>
      <c r="Z33" s="15" t="str">
        <f t="shared" si="17"/>
        <v/>
      </c>
      <c r="AA33" s="14" t="str">
        <f t="shared" si="18"/>
        <v/>
      </c>
      <c r="AB33" s="16" t="str">
        <f t="shared" si="22"/>
        <v/>
      </c>
      <c r="AC33" s="17" t="str">
        <f t="shared" si="19"/>
        <v/>
      </c>
      <c r="AD33" s="18"/>
      <c r="AE33" s="19"/>
      <c r="AF33" s="20"/>
      <c r="AG33" s="21"/>
      <c r="AH33" s="21"/>
      <c r="AI33" s="19"/>
      <c r="AJ33" s="20"/>
    </row>
    <row r="34" spans="1:36" ht="40.5" customHeight="1" x14ac:dyDescent="0.3">
      <c r="A34" s="112" t="s">
        <v>0</v>
      </c>
      <c r="B34" s="113"/>
      <c r="C34" s="114" t="s">
        <v>75</v>
      </c>
      <c r="D34" s="115"/>
      <c r="E34" s="115"/>
      <c r="F34" s="115"/>
      <c r="G34" s="115"/>
      <c r="H34" s="115"/>
      <c r="I34" s="115"/>
      <c r="J34" s="115"/>
      <c r="K34" s="115"/>
      <c r="L34" s="115"/>
      <c r="M34" s="115"/>
      <c r="N34" s="116"/>
      <c r="O34" s="117"/>
      <c r="P34" s="117"/>
      <c r="Q34" s="117"/>
      <c r="R34" s="3"/>
      <c r="S34" s="3"/>
      <c r="T34" s="3"/>
      <c r="U34" s="3"/>
      <c r="V34" s="3"/>
      <c r="W34" s="3"/>
      <c r="X34" s="3"/>
      <c r="Y34" s="3"/>
      <c r="Z34" s="3"/>
      <c r="AA34" s="3"/>
      <c r="AB34" s="3"/>
      <c r="AC34" s="3"/>
      <c r="AD34" s="3"/>
      <c r="AE34" s="3"/>
      <c r="AF34" s="3"/>
      <c r="AG34" s="3"/>
      <c r="AH34" s="3"/>
      <c r="AI34" s="3"/>
      <c r="AJ34" s="3"/>
    </row>
    <row r="35" spans="1:36" ht="40.5" customHeight="1" x14ac:dyDescent="0.3">
      <c r="A35" s="112" t="s">
        <v>2</v>
      </c>
      <c r="B35" s="113"/>
      <c r="C35" s="182" t="s">
        <v>76</v>
      </c>
      <c r="D35" s="183"/>
      <c r="E35" s="183"/>
      <c r="F35" s="183"/>
      <c r="G35" s="183"/>
      <c r="H35" s="183"/>
      <c r="I35" s="183"/>
      <c r="J35" s="183"/>
      <c r="K35" s="183"/>
      <c r="L35" s="183"/>
      <c r="M35" s="183"/>
      <c r="N35" s="184"/>
      <c r="O35" s="5"/>
      <c r="P35" s="3"/>
      <c r="Q35" s="3"/>
      <c r="R35" s="3"/>
      <c r="S35" s="3"/>
      <c r="T35" s="3"/>
      <c r="U35" s="3"/>
      <c r="V35" s="3"/>
      <c r="W35" s="3"/>
      <c r="X35" s="3"/>
      <c r="Y35" s="3"/>
      <c r="Z35" s="3"/>
      <c r="AA35" s="3"/>
      <c r="AB35" s="3"/>
      <c r="AC35" s="3"/>
      <c r="AD35" s="3"/>
      <c r="AE35" s="3"/>
      <c r="AF35" s="3"/>
      <c r="AG35" s="3"/>
      <c r="AH35" s="3"/>
      <c r="AI35" s="3"/>
      <c r="AJ35" s="3"/>
    </row>
    <row r="36" spans="1:36" ht="40.5" customHeight="1" x14ac:dyDescent="0.3">
      <c r="A36" s="112" t="s">
        <v>4</v>
      </c>
      <c r="B36" s="113"/>
      <c r="C36" s="185" t="s">
        <v>77</v>
      </c>
      <c r="D36" s="186"/>
      <c r="E36" s="186"/>
      <c r="F36" s="186"/>
      <c r="G36" s="186"/>
      <c r="H36" s="186"/>
      <c r="I36" s="186"/>
      <c r="J36" s="186"/>
      <c r="K36" s="186"/>
      <c r="L36" s="186"/>
      <c r="M36" s="186"/>
      <c r="N36" s="187"/>
      <c r="O36" s="5"/>
      <c r="P36" s="3"/>
      <c r="Q36" s="3"/>
      <c r="R36" s="3"/>
      <c r="S36" s="3"/>
      <c r="T36" s="3"/>
      <c r="U36" s="3"/>
      <c r="V36" s="3"/>
      <c r="W36" s="3"/>
      <c r="X36" s="3"/>
      <c r="Y36" s="3"/>
      <c r="Z36" s="3"/>
      <c r="AA36" s="3"/>
      <c r="AB36" s="3"/>
      <c r="AC36" s="3"/>
      <c r="AD36" s="3"/>
      <c r="AE36" s="3"/>
      <c r="AF36" s="3"/>
      <c r="AG36" s="3"/>
      <c r="AH36" s="3"/>
      <c r="AI36" s="3"/>
      <c r="AJ36" s="3"/>
    </row>
    <row r="37" spans="1:36" ht="16.5" x14ac:dyDescent="0.25">
      <c r="A37" s="105" t="s">
        <v>6</v>
      </c>
      <c r="B37" s="106"/>
      <c r="C37" s="106"/>
      <c r="D37" s="106"/>
      <c r="E37" s="106"/>
      <c r="F37" s="106"/>
      <c r="G37" s="107"/>
      <c r="H37" s="105" t="s">
        <v>7</v>
      </c>
      <c r="I37" s="106"/>
      <c r="J37" s="106"/>
      <c r="K37" s="106"/>
      <c r="L37" s="106"/>
      <c r="M37" s="106"/>
      <c r="N37" s="107"/>
      <c r="O37" s="105" t="s">
        <v>8</v>
      </c>
      <c r="P37" s="106"/>
      <c r="Q37" s="106"/>
      <c r="R37" s="106"/>
      <c r="S37" s="106"/>
      <c r="T37" s="106"/>
      <c r="U37" s="106"/>
      <c r="V37" s="106"/>
      <c r="W37" s="107"/>
      <c r="X37" s="105" t="s">
        <v>9</v>
      </c>
      <c r="Y37" s="106"/>
      <c r="Z37" s="106"/>
      <c r="AA37" s="106"/>
      <c r="AB37" s="106"/>
      <c r="AC37" s="106"/>
      <c r="AD37" s="107"/>
      <c r="AE37" s="105" t="s">
        <v>10</v>
      </c>
      <c r="AF37" s="106"/>
      <c r="AG37" s="106"/>
      <c r="AH37" s="106"/>
      <c r="AI37" s="106"/>
      <c r="AJ37" s="107"/>
    </row>
    <row r="38" spans="1:36" ht="16.5" x14ac:dyDescent="0.25">
      <c r="A38" s="108" t="s">
        <v>11</v>
      </c>
      <c r="B38" s="110" t="s">
        <v>12</v>
      </c>
      <c r="C38" s="102" t="s">
        <v>13</v>
      </c>
      <c r="D38" s="102" t="s">
        <v>14</v>
      </c>
      <c r="E38" s="111" t="s">
        <v>15</v>
      </c>
      <c r="F38" s="103" t="s">
        <v>16</v>
      </c>
      <c r="G38" s="102" t="s">
        <v>17</v>
      </c>
      <c r="H38" s="104" t="s">
        <v>18</v>
      </c>
      <c r="I38" s="101" t="s">
        <v>19</v>
      </c>
      <c r="J38" s="103" t="s">
        <v>20</v>
      </c>
      <c r="K38" s="103" t="s">
        <v>21</v>
      </c>
      <c r="L38" s="99" t="s">
        <v>22</v>
      </c>
      <c r="M38" s="101" t="s">
        <v>19</v>
      </c>
      <c r="N38" s="102" t="s">
        <v>23</v>
      </c>
      <c r="O38" s="97" t="s">
        <v>24</v>
      </c>
      <c r="P38" s="95" t="s">
        <v>25</v>
      </c>
      <c r="Q38" s="103" t="s">
        <v>26</v>
      </c>
      <c r="R38" s="95" t="s">
        <v>27</v>
      </c>
      <c r="S38" s="95"/>
      <c r="T38" s="95"/>
      <c r="U38" s="95"/>
      <c r="V38" s="95"/>
      <c r="W38" s="95"/>
      <c r="X38" s="96" t="s">
        <v>28</v>
      </c>
      <c r="Y38" s="96" t="s">
        <v>29</v>
      </c>
      <c r="Z38" s="96" t="s">
        <v>19</v>
      </c>
      <c r="AA38" s="96" t="s">
        <v>30</v>
      </c>
      <c r="AB38" s="96" t="s">
        <v>19</v>
      </c>
      <c r="AC38" s="96" t="s">
        <v>31</v>
      </c>
      <c r="AD38" s="97" t="s">
        <v>32</v>
      </c>
      <c r="AE38" s="95" t="s">
        <v>10</v>
      </c>
      <c r="AF38" s="95" t="s">
        <v>33</v>
      </c>
      <c r="AG38" s="95" t="s">
        <v>34</v>
      </c>
      <c r="AH38" s="95" t="s">
        <v>35</v>
      </c>
      <c r="AI38" s="95" t="s">
        <v>36</v>
      </c>
      <c r="AJ38" s="95" t="s">
        <v>37</v>
      </c>
    </row>
    <row r="39" spans="1:36" ht="78.75" x14ac:dyDescent="0.25">
      <c r="A39" s="109"/>
      <c r="B39" s="110"/>
      <c r="C39" s="95"/>
      <c r="D39" s="95"/>
      <c r="E39" s="110"/>
      <c r="F39" s="102"/>
      <c r="G39" s="95"/>
      <c r="H39" s="102"/>
      <c r="I39" s="100"/>
      <c r="J39" s="102"/>
      <c r="K39" s="102"/>
      <c r="L39" s="100"/>
      <c r="M39" s="100"/>
      <c r="N39" s="95"/>
      <c r="O39" s="98"/>
      <c r="P39" s="95"/>
      <c r="Q39" s="102"/>
      <c r="R39" s="6" t="s">
        <v>38</v>
      </c>
      <c r="S39" s="6" t="s">
        <v>39</v>
      </c>
      <c r="T39" s="6" t="s">
        <v>40</v>
      </c>
      <c r="U39" s="6" t="s">
        <v>41</v>
      </c>
      <c r="V39" s="6" t="s">
        <v>42</v>
      </c>
      <c r="W39" s="6" t="s">
        <v>43</v>
      </c>
      <c r="X39" s="96"/>
      <c r="Y39" s="96"/>
      <c r="Z39" s="96"/>
      <c r="AA39" s="96"/>
      <c r="AB39" s="96"/>
      <c r="AC39" s="96"/>
      <c r="AD39" s="98"/>
      <c r="AE39" s="95"/>
      <c r="AF39" s="95"/>
      <c r="AG39" s="95"/>
      <c r="AH39" s="95"/>
      <c r="AI39" s="95"/>
      <c r="AJ39" s="95"/>
    </row>
    <row r="40" spans="1:36" x14ac:dyDescent="0.25">
      <c r="A40" s="62">
        <v>1</v>
      </c>
      <c r="B40" s="65" t="s">
        <v>44</v>
      </c>
      <c r="C40" s="175" t="s">
        <v>78</v>
      </c>
      <c r="D40" s="65" t="s">
        <v>79</v>
      </c>
      <c r="E40" s="178" t="s">
        <v>80</v>
      </c>
      <c r="F40" s="65" t="s">
        <v>48</v>
      </c>
      <c r="G40" s="71">
        <v>1</v>
      </c>
      <c r="H40" s="56" t="str">
        <f>IF(G40&lt;=0,"",IF(G40&lt;=2,"Muy Baja",IF(G40&lt;=24,"Baja",IF(G40&lt;=500,"Media",IF(G40&lt;=5000,"Alta","Muy Alta")))))</f>
        <v>Muy Baja</v>
      </c>
      <c r="I40" s="47">
        <f>IF(H40="","",IF(H40="Muy Baja",0.2,IF(H40="Baja",0.4,IF(H40="Media",0.6,IF(H40="Alta",0.8,IF(H40="Muy Alta",1,))))))</f>
        <v>0.2</v>
      </c>
      <c r="J40" s="50" t="s">
        <v>49</v>
      </c>
      <c r="K40" s="47" t="str">
        <f>IF(NOT(ISERROR(MATCH(J40,'[3]Tabla Impacto'!$B$221:$B$223,0))),'[3]Tabla Impacto'!$F$223&amp;"Por favor no seleccionar los criterios de impacto(Afectación Económica o presupuestal y Pérdida Reputacional)",J40)</f>
        <v xml:space="preserve">     El riesgo afecta la imagen de alguna área de la organización</v>
      </c>
      <c r="L40" s="56" t="str">
        <f>IF(OR(K40='[3]Tabla Impacto'!$C$11,K40='[3]Tabla Impacto'!$D$11),"Leve",IF(OR(K40='[3]Tabla Impacto'!$C$12,K40='[3]Tabla Impacto'!$D$12),"Menor",IF(OR(K40='[3]Tabla Impacto'!$C$13,K40='[3]Tabla Impacto'!$D$13),"Moderado",IF(OR(K40='[3]Tabla Impacto'!$C$14,K40='[3]Tabla Impacto'!$D$14),"Mayor",IF(OR(K40='[3]Tabla Impacto'!$C$15,K40='[3]Tabla Impacto'!$D$15),"Catastrófico","")))))</f>
        <v>Leve</v>
      </c>
      <c r="M40" s="47">
        <f>IF(L40="","",IF(L40="Leve",0.2,IF(L40="Menor",0.4,IF(L40="Moderado",0.6,IF(L40="Mayor",0.8,IF(L40="Catastrófico",1,))))))</f>
        <v>0.2</v>
      </c>
      <c r="N40" s="59" t="str">
        <f>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Bajo</v>
      </c>
      <c r="O40" s="62">
        <v>1</v>
      </c>
      <c r="P40" s="175" t="s">
        <v>81</v>
      </c>
      <c r="Q40" s="88" t="str">
        <f>IF(OR(R40="Preventivo",R40="Detectivo"),"Probabilidad",IF(R40="Correctivo","Impacto",""))</f>
        <v>Probabilidad</v>
      </c>
      <c r="R40" s="82" t="s">
        <v>51</v>
      </c>
      <c r="S40" s="82" t="s">
        <v>63</v>
      </c>
      <c r="T40" s="84" t="str">
        <f>IF(AND(R40="Preventivo",S40="Automático"),"50%",IF(AND(R40="Preventivo",S40="Manual"),"40%",IF(AND(R40="Detectivo",S40="Automático"),"40%",IF(AND(R40="Detectivo",S40="Manual"),"30%",IF(AND(R40="Correctivo",S40="Automático"),"35%",IF(AND(R40="Correctivo",S40="Manual"),"25%",""))))))</f>
        <v>40%</v>
      </c>
      <c r="U40" s="82" t="s">
        <v>53</v>
      </c>
      <c r="V40" s="82" t="s">
        <v>54</v>
      </c>
      <c r="W40" s="82" t="s">
        <v>55</v>
      </c>
      <c r="X40" s="129">
        <f>IFERROR(IF(Q40="Probabilidad",(I40-(+I40*T40)),IF(Q40="Impacto",I40,"")),"")</f>
        <v>0.12</v>
      </c>
      <c r="Y40" s="76" t="str">
        <f>IFERROR(IF(X40="","",IF(X40&lt;=0.2,"Muy Baja",IF(X40&lt;=0.4,"Baja",IF(X40&lt;=0.6,"Media",IF(X40&lt;=0.8,"Alta","Muy Alta"))))),"")</f>
        <v>Muy Baja</v>
      </c>
      <c r="Z40" s="84">
        <f>+X40</f>
        <v>0.12</v>
      </c>
      <c r="AA40" s="76" t="str">
        <f>IFERROR(IF(AB40="","",IF(AB40&lt;=0.2,"Leve",IF(AB40&lt;=0.4,"Menor",IF(AB40&lt;=0.6,"Moderado",IF(AB40&lt;=0.8,"Mayor","Catastrófico"))))),"")</f>
        <v>Leve</v>
      </c>
      <c r="AB40" s="84">
        <f>IFERROR(IF(Q40="Impacto",(M40-(+M40*T40)),IF(Q40="Probabilidad",M40,"")),"")</f>
        <v>0.2</v>
      </c>
      <c r="AC40" s="80"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Bajo</v>
      </c>
      <c r="AD40" s="82" t="s">
        <v>56</v>
      </c>
      <c r="AE40" s="123"/>
      <c r="AF40" s="125"/>
      <c r="AG40" s="127"/>
      <c r="AH40" s="127"/>
      <c r="AI40" s="123"/>
      <c r="AJ40" s="125"/>
    </row>
    <row r="41" spans="1:36" x14ac:dyDescent="0.25">
      <c r="A41" s="63"/>
      <c r="B41" s="66"/>
      <c r="C41" s="176"/>
      <c r="D41" s="66"/>
      <c r="E41" s="179"/>
      <c r="F41" s="66"/>
      <c r="G41" s="72"/>
      <c r="H41" s="57"/>
      <c r="I41" s="48"/>
      <c r="J41" s="51"/>
      <c r="K41" s="48">
        <f ca="1">IF(NOT(ISERROR(MATCH(J41,_xlfn.ANCHORARRAY(#REF!),0))),#REF!&amp;"Por favor no seleccionar los criterios de impacto",J41)</f>
        <v>0</v>
      </c>
      <c r="L41" s="57"/>
      <c r="M41" s="48"/>
      <c r="N41" s="60"/>
      <c r="O41" s="64"/>
      <c r="P41" s="177"/>
      <c r="Q41" s="89"/>
      <c r="R41" s="83"/>
      <c r="S41" s="83"/>
      <c r="T41" s="85"/>
      <c r="U41" s="83"/>
      <c r="V41" s="83"/>
      <c r="W41" s="83"/>
      <c r="X41" s="130"/>
      <c r="Y41" s="77"/>
      <c r="Z41" s="85"/>
      <c r="AA41" s="77"/>
      <c r="AB41" s="85"/>
      <c r="AC41" s="81"/>
      <c r="AD41" s="83"/>
      <c r="AE41" s="124"/>
      <c r="AF41" s="126"/>
      <c r="AG41" s="128"/>
      <c r="AH41" s="128"/>
      <c r="AI41" s="124"/>
      <c r="AJ41" s="126"/>
    </row>
    <row r="42" spans="1:36" ht="16.5" x14ac:dyDescent="0.25">
      <c r="A42" s="63"/>
      <c r="B42" s="66"/>
      <c r="C42" s="176"/>
      <c r="D42" s="66"/>
      <c r="E42" s="179"/>
      <c r="F42" s="66"/>
      <c r="G42" s="72"/>
      <c r="H42" s="57"/>
      <c r="I42" s="48"/>
      <c r="J42" s="51"/>
      <c r="K42" s="48">
        <f ca="1">IF(NOT(ISERROR(MATCH(J42,_xlfn.ANCHORARRAY(#REF!),0))),#REF!&amp;"Por favor no seleccionar los criterios de impacto",J42)</f>
        <v>0</v>
      </c>
      <c r="L42" s="57"/>
      <c r="M42" s="48"/>
      <c r="N42" s="60"/>
      <c r="O42" s="9">
        <v>3</v>
      </c>
      <c r="P42" s="10"/>
      <c r="Q42" s="11" t="str">
        <f>IF(OR(R42="Preventivo",R42="Detectivo"),"Probabilidad",IF(R42="Correctivo","Impacto",""))</f>
        <v/>
      </c>
      <c r="R42" s="12"/>
      <c r="S42" s="12"/>
      <c r="T42" s="13" t="str">
        <f t="shared" ref="T42:T45" si="23">IF(AND(R42="Preventivo",S42="Automático"),"50%",IF(AND(R42="Preventivo",S42="Manual"),"40%",IF(AND(R42="Detectivo",S42="Automático"),"40%",IF(AND(R42="Detectivo",S42="Manual"),"30%",IF(AND(R42="Correctivo",S42="Automático"),"35%",IF(AND(R42="Correctivo",S42="Manual"),"25%",""))))))</f>
        <v/>
      </c>
      <c r="U42" s="12"/>
      <c r="V42" s="12"/>
      <c r="W42" s="12"/>
      <c r="X42" s="8" t="str">
        <f>IFERROR(IF(AND(Q41="Probabilidad",Q42="Probabilidad"),(Z41-(+Z41*T42)),IF(AND(Q41="Impacto",Q42="Probabilidad"),(Z40-(+Z40*T42)),IF(Q42="Impacto",Z41,""))),"")</f>
        <v/>
      </c>
      <c r="Y42" s="14" t="str">
        <f t="shared" ref="Y42:Y52" si="24">IFERROR(IF(X42="","",IF(X42&lt;=0.2,"Muy Baja",IF(X42&lt;=0.4,"Baja",IF(X42&lt;=0.6,"Media",IF(X42&lt;=0.8,"Alta","Muy Alta"))))),"")</f>
        <v/>
      </c>
      <c r="Z42" s="15" t="str">
        <f t="shared" ref="Z42:Z45" si="25">+X42</f>
        <v/>
      </c>
      <c r="AA42" s="14" t="str">
        <f t="shared" ref="AA42:AA52" si="26">IFERROR(IF(AB42="","",IF(AB42&lt;=0.2,"Leve",IF(AB42&lt;=0.4,"Menor",IF(AB42&lt;=0.6,"Moderado",IF(AB42&lt;=0.8,"Mayor","Catastrófico"))))),"")</f>
        <v/>
      </c>
      <c r="AB42" s="16" t="str">
        <f>IFERROR(IF(AND(Q41="Impacto",Q42="Impacto"),(AB41-(+AB41*T42)),IF(AND(Q41="Probabilidad",Q42="Impacto"),(AB40-(+AB40*T42)),IF(Q42="Probabilidad",AB41,""))),"")</f>
        <v/>
      </c>
      <c r="AC42" s="17" t="str">
        <f t="shared" ref="AC42:AC45" si="27">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8"/>
      <c r="AE42" s="19"/>
      <c r="AF42" s="20"/>
      <c r="AG42" s="21"/>
      <c r="AH42" s="21"/>
      <c r="AI42" s="19"/>
      <c r="AJ42" s="20"/>
    </row>
    <row r="43" spans="1:36" ht="16.5" x14ac:dyDescent="0.25">
      <c r="A43" s="63"/>
      <c r="B43" s="66"/>
      <c r="C43" s="176"/>
      <c r="D43" s="66"/>
      <c r="E43" s="179"/>
      <c r="F43" s="66"/>
      <c r="G43" s="72"/>
      <c r="H43" s="57"/>
      <c r="I43" s="48"/>
      <c r="J43" s="51"/>
      <c r="K43" s="48">
        <f ca="1">IF(NOT(ISERROR(MATCH(J43,_xlfn.ANCHORARRAY(#REF!),0))),#REF!&amp;"Por favor no seleccionar los criterios de impacto",J43)</f>
        <v>0</v>
      </c>
      <c r="L43" s="57"/>
      <c r="M43" s="48"/>
      <c r="N43" s="60"/>
      <c r="O43" s="9">
        <v>4</v>
      </c>
      <c r="P43" s="22"/>
      <c r="Q43" s="11" t="str">
        <f t="shared" ref="Q43:Q45" si="28">IF(OR(R43="Preventivo",R43="Detectivo"),"Probabilidad",IF(R43="Correctivo","Impacto",""))</f>
        <v/>
      </c>
      <c r="R43" s="12"/>
      <c r="S43" s="12"/>
      <c r="T43" s="13" t="str">
        <f t="shared" si="23"/>
        <v/>
      </c>
      <c r="U43" s="12"/>
      <c r="V43" s="12"/>
      <c r="W43" s="12"/>
      <c r="X43" s="8" t="str">
        <f t="shared" ref="X43:X45" si="29">IFERROR(IF(AND(Q42="Probabilidad",Q43="Probabilidad"),(Z42-(+Z42*T43)),IF(AND(Q42="Impacto",Q43="Probabilidad"),(Z41-(+Z41*T43)),IF(Q43="Impacto",Z42,""))),"")</f>
        <v/>
      </c>
      <c r="Y43" s="14" t="str">
        <f t="shared" si="24"/>
        <v/>
      </c>
      <c r="Z43" s="15" t="str">
        <f t="shared" si="25"/>
        <v/>
      </c>
      <c r="AA43" s="14" t="str">
        <f t="shared" si="26"/>
        <v/>
      </c>
      <c r="AB43" s="16" t="str">
        <f t="shared" ref="AB43:AB45" si="30">IFERROR(IF(AND(Q42="Impacto",Q43="Impacto"),(AB42-(+AB42*T43)),IF(AND(Q42="Probabilidad",Q43="Impacto"),(AB41-(+AB41*T43)),IF(Q43="Probabilidad",AB42,""))),"")</f>
        <v/>
      </c>
      <c r="AC43" s="17"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8"/>
      <c r="AE43" s="19"/>
      <c r="AF43" s="20"/>
      <c r="AG43" s="21"/>
      <c r="AH43" s="21"/>
      <c r="AI43" s="19"/>
      <c r="AJ43" s="20"/>
    </row>
    <row r="44" spans="1:36" ht="16.5" x14ac:dyDescent="0.25">
      <c r="A44" s="63"/>
      <c r="B44" s="66"/>
      <c r="C44" s="176"/>
      <c r="D44" s="66"/>
      <c r="E44" s="179"/>
      <c r="F44" s="66"/>
      <c r="G44" s="72"/>
      <c r="H44" s="57"/>
      <c r="I44" s="48"/>
      <c r="J44" s="51"/>
      <c r="K44" s="48">
        <f ca="1">IF(NOT(ISERROR(MATCH(J44,_xlfn.ANCHORARRAY(#REF!),0))),#REF!&amp;"Por favor no seleccionar los criterios de impacto",J44)</f>
        <v>0</v>
      </c>
      <c r="L44" s="57"/>
      <c r="M44" s="48"/>
      <c r="N44" s="60"/>
      <c r="O44" s="9">
        <v>5</v>
      </c>
      <c r="P44" s="22"/>
      <c r="Q44" s="11" t="str">
        <f t="shared" si="28"/>
        <v/>
      </c>
      <c r="R44" s="12"/>
      <c r="S44" s="12"/>
      <c r="T44" s="13" t="str">
        <f t="shared" si="23"/>
        <v/>
      </c>
      <c r="U44" s="12"/>
      <c r="V44" s="12"/>
      <c r="W44" s="12"/>
      <c r="X44" s="8" t="str">
        <f t="shared" si="29"/>
        <v/>
      </c>
      <c r="Y44" s="14" t="str">
        <f t="shared" si="24"/>
        <v/>
      </c>
      <c r="Z44" s="15" t="str">
        <f t="shared" si="25"/>
        <v/>
      </c>
      <c r="AA44" s="14" t="str">
        <f t="shared" si="26"/>
        <v/>
      </c>
      <c r="AB44" s="16" t="str">
        <f t="shared" si="30"/>
        <v/>
      </c>
      <c r="AC44" s="17" t="str">
        <f t="shared" si="27"/>
        <v/>
      </c>
      <c r="AD44" s="18"/>
      <c r="AE44" s="19"/>
      <c r="AF44" s="20"/>
      <c r="AG44" s="21"/>
      <c r="AH44" s="21"/>
      <c r="AI44" s="19"/>
      <c r="AJ44" s="20"/>
    </row>
    <row r="45" spans="1:36" ht="16.5" x14ac:dyDescent="0.25">
      <c r="A45" s="64"/>
      <c r="B45" s="67"/>
      <c r="C45" s="177"/>
      <c r="D45" s="67"/>
      <c r="E45" s="180"/>
      <c r="F45" s="67"/>
      <c r="G45" s="73"/>
      <c r="H45" s="58"/>
      <c r="I45" s="49"/>
      <c r="J45" s="52"/>
      <c r="K45" s="49">
        <f ca="1">IF(NOT(ISERROR(MATCH(J45,_xlfn.ANCHORARRAY(#REF!),0))),#REF!&amp;"Por favor no seleccionar los criterios de impacto",J45)</f>
        <v>0</v>
      </c>
      <c r="L45" s="58"/>
      <c r="M45" s="49"/>
      <c r="N45" s="61"/>
      <c r="O45" s="9">
        <v>6</v>
      </c>
      <c r="P45" s="22"/>
      <c r="Q45" s="11" t="str">
        <f t="shared" si="28"/>
        <v/>
      </c>
      <c r="R45" s="12"/>
      <c r="S45" s="12"/>
      <c r="T45" s="13" t="str">
        <f t="shared" si="23"/>
        <v/>
      </c>
      <c r="U45" s="12"/>
      <c r="V45" s="12"/>
      <c r="W45" s="12"/>
      <c r="X45" s="8" t="str">
        <f t="shared" si="29"/>
        <v/>
      </c>
      <c r="Y45" s="14" t="str">
        <f t="shared" si="24"/>
        <v/>
      </c>
      <c r="Z45" s="15" t="str">
        <f t="shared" si="25"/>
        <v/>
      </c>
      <c r="AA45" s="14" t="str">
        <f t="shared" si="26"/>
        <v/>
      </c>
      <c r="AB45" s="16" t="str">
        <f t="shared" si="30"/>
        <v/>
      </c>
      <c r="AC45" s="17" t="str">
        <f t="shared" si="27"/>
        <v/>
      </c>
      <c r="AD45" s="18"/>
      <c r="AE45" s="19"/>
      <c r="AF45" s="20"/>
      <c r="AG45" s="21"/>
      <c r="AH45" s="21"/>
      <c r="AI45" s="19"/>
      <c r="AJ45" s="20"/>
    </row>
    <row r="46" spans="1:36" x14ac:dyDescent="0.25">
      <c r="A46" s="62">
        <v>2</v>
      </c>
      <c r="B46" s="65" t="s">
        <v>68</v>
      </c>
      <c r="C46" s="175" t="s">
        <v>82</v>
      </c>
      <c r="D46" s="65" t="s">
        <v>79</v>
      </c>
      <c r="E46" s="178" t="s">
        <v>234</v>
      </c>
      <c r="F46" s="65" t="s">
        <v>83</v>
      </c>
      <c r="G46" s="71">
        <v>1</v>
      </c>
      <c r="H46" s="56" t="str">
        <f>IF(G46&lt;=0,"",IF(G46&lt;=2,"Muy Baja",IF(G46&lt;=24,"Baja",IF(G46&lt;=500,"Media",IF(G46&lt;=5000,"Alta","Muy Alta")))))</f>
        <v>Muy Baja</v>
      </c>
      <c r="I46" s="47">
        <f>IF(H46="","",IF(H46="Muy Baja",0.2,IF(H46="Baja",0.4,IF(H46="Media",0.6,IF(H46="Alta",0.8,IF(H46="Muy Alta",1,))))))</f>
        <v>0.2</v>
      </c>
      <c r="J46" s="50" t="s">
        <v>72</v>
      </c>
      <c r="K46" s="47" t="str">
        <f>IF(NOT(ISERROR(MATCH(J46,'[3]Tabla Impacto'!$B$221:$B$223,0))),'[3]Tabla Impacto'!$F$223&amp;"Por favor no seleccionar los criterios de impacto(Afectación Económica o presupuestal y Pérdida Reputacional)",J46)</f>
        <v xml:space="preserve">     Afectación menor a 10 SMLMV .</v>
      </c>
      <c r="L46" s="56" t="str">
        <f>IF(OR(K46='[3]Tabla Impacto'!$C$11,K46='[3]Tabla Impacto'!$D$11),"Leve",IF(OR(K46='[3]Tabla Impacto'!$C$12,K46='[3]Tabla Impacto'!$D$12),"Menor",IF(OR(K46='[3]Tabla Impacto'!$C$13,K46='[3]Tabla Impacto'!$D$13),"Moderado",IF(OR(K46='[3]Tabla Impacto'!$C$14,K46='[3]Tabla Impacto'!$D$14),"Mayor",IF(OR(K46='[3]Tabla Impacto'!$C$15,K46='[3]Tabla Impacto'!$D$15),"Catastrófico","")))))</f>
        <v>Leve</v>
      </c>
      <c r="M46" s="47">
        <f>IF(L46="","",IF(L46="Leve",0.2,IF(L46="Menor",0.4,IF(L46="Moderado",0.6,IF(L46="Mayor",0.8,IF(L46="Catastrófico",1,))))))</f>
        <v>0.2</v>
      </c>
      <c r="N46" s="59"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Bajo</v>
      </c>
      <c r="O46" s="62">
        <v>1</v>
      </c>
      <c r="P46" s="175" t="s">
        <v>84</v>
      </c>
      <c r="Q46" s="88" t="str">
        <f>IF(OR(R46="Preventivo",R46="Detectivo"),"Probabilidad",IF(R46="Correctivo","Impacto",""))</f>
        <v>Probabilidad</v>
      </c>
      <c r="R46" s="82" t="s">
        <v>51</v>
      </c>
      <c r="S46" s="82" t="s">
        <v>63</v>
      </c>
      <c r="T46" s="84" t="str">
        <f>IF(AND(R46="Preventivo",S46="Automático"),"50%",IF(AND(R46="Preventivo",S46="Manual"),"40%",IF(AND(R46="Detectivo",S46="Automático"),"40%",IF(AND(R46="Detectivo",S46="Manual"),"30%",IF(AND(R46="Correctivo",S46="Automático"),"35%",IF(AND(R46="Correctivo",S46="Manual"),"25%",""))))))</f>
        <v>40%</v>
      </c>
      <c r="U46" s="82" t="s">
        <v>53</v>
      </c>
      <c r="V46" s="82" t="s">
        <v>54</v>
      </c>
      <c r="W46" s="82" t="s">
        <v>55</v>
      </c>
      <c r="X46" s="129">
        <f>IFERROR(IF(Q46="Probabilidad",(I46-(+I46*T46)),IF(Q46="Impacto",I46,"")),"")</f>
        <v>0.12</v>
      </c>
      <c r="Y46" s="76" t="str">
        <f>IFERROR(IF(X46="","",IF(X46&lt;=0.2,"Muy Baja",IF(X46&lt;=0.4,"Baja",IF(X46&lt;=0.6,"Media",IF(X46&lt;=0.8,"Alta","Muy Alta"))))),"")</f>
        <v>Muy Baja</v>
      </c>
      <c r="Z46" s="84">
        <f>+X46</f>
        <v>0.12</v>
      </c>
      <c r="AA46" s="76" t="str">
        <f>IFERROR(IF(AB46="","",IF(AB46&lt;=0.2,"Leve",IF(AB46&lt;=0.4,"Menor",IF(AB46&lt;=0.6,"Moderado",IF(AB46&lt;=0.8,"Mayor","Catastrófico"))))),"")</f>
        <v>Leve</v>
      </c>
      <c r="AB46" s="78">
        <f>IFERROR(IF(Q46="Impacto",(M46-(+M46*T46)),IF(Q46="Probabilidad",M46,"")),"")</f>
        <v>0.2</v>
      </c>
      <c r="AC46" s="80"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Bajo</v>
      </c>
      <c r="AD46" s="82" t="s">
        <v>56</v>
      </c>
      <c r="AE46" s="123"/>
      <c r="AF46" s="125"/>
      <c r="AG46" s="127"/>
      <c r="AH46" s="127"/>
      <c r="AI46" s="123"/>
      <c r="AJ46" s="125"/>
    </row>
    <row r="47" spans="1:36" x14ac:dyDescent="0.25">
      <c r="A47" s="63"/>
      <c r="B47" s="66"/>
      <c r="C47" s="176"/>
      <c r="D47" s="66"/>
      <c r="E47" s="179"/>
      <c r="F47" s="66"/>
      <c r="G47" s="72"/>
      <c r="H47" s="57"/>
      <c r="I47" s="48"/>
      <c r="J47" s="51"/>
      <c r="K47" s="48"/>
      <c r="L47" s="57"/>
      <c r="M47" s="48"/>
      <c r="N47" s="60"/>
      <c r="O47" s="63"/>
      <c r="P47" s="176"/>
      <c r="Q47" s="181"/>
      <c r="R47" s="158"/>
      <c r="S47" s="158"/>
      <c r="T47" s="155"/>
      <c r="U47" s="158"/>
      <c r="V47" s="158"/>
      <c r="W47" s="158"/>
      <c r="X47" s="159"/>
      <c r="Y47" s="154"/>
      <c r="Z47" s="155"/>
      <c r="AA47" s="154"/>
      <c r="AB47" s="156"/>
      <c r="AC47" s="157"/>
      <c r="AD47" s="158"/>
      <c r="AE47" s="151"/>
      <c r="AF47" s="152"/>
      <c r="AG47" s="153"/>
      <c r="AH47" s="153"/>
      <c r="AI47" s="151"/>
      <c r="AJ47" s="152"/>
    </row>
    <row r="48" spans="1:36" x14ac:dyDescent="0.25">
      <c r="A48" s="63"/>
      <c r="B48" s="66"/>
      <c r="C48" s="176"/>
      <c r="D48" s="66"/>
      <c r="E48" s="179"/>
      <c r="F48" s="66"/>
      <c r="G48" s="72"/>
      <c r="H48" s="57"/>
      <c r="I48" s="48"/>
      <c r="J48" s="51"/>
      <c r="K48" s="48">
        <f ca="1">IF(NOT(ISERROR(MATCH(J48,_xlfn.ANCHORARRAY(#REF!),0))),#REF!&amp;"Por favor no seleccionar los criterios de impacto",J48)</f>
        <v>0</v>
      </c>
      <c r="L48" s="57"/>
      <c r="M48" s="48"/>
      <c r="N48" s="60"/>
      <c r="O48" s="64"/>
      <c r="P48" s="177"/>
      <c r="Q48" s="89"/>
      <c r="R48" s="83"/>
      <c r="S48" s="83"/>
      <c r="T48" s="85"/>
      <c r="U48" s="83"/>
      <c r="V48" s="83"/>
      <c r="W48" s="83"/>
      <c r="X48" s="130"/>
      <c r="Y48" s="77"/>
      <c r="Z48" s="85"/>
      <c r="AA48" s="77"/>
      <c r="AB48" s="79"/>
      <c r="AC48" s="81"/>
      <c r="AD48" s="83"/>
      <c r="AE48" s="124"/>
      <c r="AF48" s="126"/>
      <c r="AG48" s="128"/>
      <c r="AH48" s="128"/>
      <c r="AI48" s="124"/>
      <c r="AJ48" s="126"/>
    </row>
    <row r="49" spans="1:36" ht="16.5" x14ac:dyDescent="0.25">
      <c r="A49" s="63"/>
      <c r="B49" s="66"/>
      <c r="C49" s="176"/>
      <c r="D49" s="66"/>
      <c r="E49" s="179"/>
      <c r="F49" s="66"/>
      <c r="G49" s="72"/>
      <c r="H49" s="57"/>
      <c r="I49" s="48"/>
      <c r="J49" s="51"/>
      <c r="K49" s="48">
        <f ca="1">IF(NOT(ISERROR(MATCH(J49,_xlfn.ANCHORARRAY(#REF!),0))),#REF!&amp;"Por favor no seleccionar los criterios de impacto",J49)</f>
        <v>0</v>
      </c>
      <c r="L49" s="57"/>
      <c r="M49" s="48"/>
      <c r="N49" s="60"/>
      <c r="O49" s="9">
        <v>3</v>
      </c>
      <c r="P49" s="10"/>
      <c r="Q49" s="11" t="str">
        <f>IF(OR(R49="Preventivo",R49="Detectivo"),"Probabilidad",IF(R49="Correctivo","Impacto",""))</f>
        <v/>
      </c>
      <c r="R49" s="12"/>
      <c r="S49" s="12"/>
      <c r="T49" s="13" t="str">
        <f t="shared" ref="T49:T52" si="31">IF(AND(R49="Preventivo",S49="Automático"),"50%",IF(AND(R49="Preventivo",S49="Manual"),"40%",IF(AND(R49="Detectivo",S49="Automático"),"40%",IF(AND(R49="Detectivo",S49="Manual"),"30%",IF(AND(R49="Correctivo",S49="Automático"),"35%",IF(AND(R49="Correctivo",S49="Manual"),"25%",""))))))</f>
        <v/>
      </c>
      <c r="U49" s="12"/>
      <c r="V49" s="12"/>
      <c r="W49" s="12"/>
      <c r="X49" s="7" t="str">
        <f t="shared" ref="X49:X52" si="32">IFERROR(IF(Q49="Probabilidad",(I49-(+I49*T49)),IF(Q49="Impacto",I49,"")),"")</f>
        <v/>
      </c>
      <c r="Y49" s="14" t="str">
        <f t="shared" si="24"/>
        <v/>
      </c>
      <c r="Z49" s="15" t="str">
        <f t="shared" ref="Z49:Z52" si="33">+X49</f>
        <v/>
      </c>
      <c r="AA49" s="14" t="str">
        <f t="shared" si="26"/>
        <v/>
      </c>
      <c r="AB49" s="16" t="str">
        <f>IFERROR(IF(AND(Q48="Impacto",Q49="Impacto"),(AB48-(+AB48*T49)),IF(AND(Q48="Probabilidad",Q49="Impacto"),(AB46-(+AB46*T49)),IF(Q49="Probabilidad",AB48,""))),"")</f>
        <v/>
      </c>
      <c r="AC49" s="17" t="str">
        <f t="shared" ref="AC49" si="34">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8"/>
      <c r="AE49" s="19"/>
      <c r="AF49" s="20"/>
      <c r="AG49" s="21"/>
      <c r="AH49" s="21"/>
      <c r="AI49" s="19"/>
      <c r="AJ49" s="20"/>
    </row>
    <row r="50" spans="1:36" ht="16.5" x14ac:dyDescent="0.25">
      <c r="A50" s="63"/>
      <c r="B50" s="66"/>
      <c r="C50" s="176"/>
      <c r="D50" s="66"/>
      <c r="E50" s="179"/>
      <c r="F50" s="66"/>
      <c r="G50" s="72"/>
      <c r="H50" s="57"/>
      <c r="I50" s="48"/>
      <c r="J50" s="51"/>
      <c r="K50" s="48">
        <f ca="1">IF(NOT(ISERROR(MATCH(J50,_xlfn.ANCHORARRAY(#REF!),0))),#REF!&amp;"Por favor no seleccionar los criterios de impacto",J50)</f>
        <v>0</v>
      </c>
      <c r="L50" s="57"/>
      <c r="M50" s="48"/>
      <c r="N50" s="60"/>
      <c r="O50" s="9">
        <v>4</v>
      </c>
      <c r="P50" s="22"/>
      <c r="Q50" s="11" t="str">
        <f t="shared" ref="Q50:Q52" si="35">IF(OR(R50="Preventivo",R50="Detectivo"),"Probabilidad",IF(R50="Correctivo","Impacto",""))</f>
        <v/>
      </c>
      <c r="R50" s="12"/>
      <c r="S50" s="12"/>
      <c r="T50" s="13" t="str">
        <f t="shared" si="31"/>
        <v/>
      </c>
      <c r="U50" s="12"/>
      <c r="V50" s="12"/>
      <c r="W50" s="12"/>
      <c r="X50" s="7" t="str">
        <f t="shared" si="32"/>
        <v/>
      </c>
      <c r="Y50" s="14" t="str">
        <f t="shared" si="24"/>
        <v/>
      </c>
      <c r="Z50" s="15" t="str">
        <f t="shared" si="33"/>
        <v/>
      </c>
      <c r="AA50" s="14" t="str">
        <f t="shared" si="26"/>
        <v/>
      </c>
      <c r="AB50" s="16" t="str">
        <f t="shared" ref="AB50:AB52" si="36">IFERROR(IF(AND(Q49="Impacto",Q50="Impacto"),(AB49-(+AB49*T50)),IF(AND(Q49="Probabilidad",Q50="Impacto"),(AB48-(+AB48*T50)),IF(Q50="Probabilidad",AB49,""))),"")</f>
        <v/>
      </c>
      <c r="AC50" s="17" t="str">
        <f>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8"/>
      <c r="AE50" s="19"/>
      <c r="AF50" s="20"/>
      <c r="AG50" s="21"/>
      <c r="AH50" s="21"/>
      <c r="AI50" s="19"/>
      <c r="AJ50" s="20"/>
    </row>
    <row r="51" spans="1:36" ht="16.5" x14ac:dyDescent="0.25">
      <c r="A51" s="63"/>
      <c r="B51" s="66"/>
      <c r="C51" s="176"/>
      <c r="D51" s="66"/>
      <c r="E51" s="179"/>
      <c r="F51" s="66"/>
      <c r="G51" s="72"/>
      <c r="H51" s="57"/>
      <c r="I51" s="48"/>
      <c r="J51" s="51"/>
      <c r="K51" s="48">
        <f ca="1">IF(NOT(ISERROR(MATCH(J51,_xlfn.ANCHORARRAY(#REF!),0))),#REF!&amp;"Por favor no seleccionar los criterios de impacto",J51)</f>
        <v>0</v>
      </c>
      <c r="L51" s="57"/>
      <c r="M51" s="48"/>
      <c r="N51" s="60"/>
      <c r="O51" s="9">
        <v>5</v>
      </c>
      <c r="P51" s="22"/>
      <c r="Q51" s="11" t="str">
        <f t="shared" si="35"/>
        <v/>
      </c>
      <c r="R51" s="12"/>
      <c r="S51" s="12"/>
      <c r="T51" s="13" t="str">
        <f t="shared" si="31"/>
        <v/>
      </c>
      <c r="U51" s="12"/>
      <c r="V51" s="12"/>
      <c r="W51" s="12"/>
      <c r="X51" s="7" t="str">
        <f t="shared" si="32"/>
        <v/>
      </c>
      <c r="Y51" s="14" t="str">
        <f t="shared" si="24"/>
        <v/>
      </c>
      <c r="Z51" s="15" t="str">
        <f t="shared" si="33"/>
        <v/>
      </c>
      <c r="AA51" s="14" t="str">
        <f t="shared" si="26"/>
        <v/>
      </c>
      <c r="AB51" s="16" t="str">
        <f t="shared" si="36"/>
        <v/>
      </c>
      <c r="AC51" s="17" t="str">
        <f t="shared" ref="AC51:AC52" si="37">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8"/>
      <c r="AE51" s="19"/>
      <c r="AF51" s="20"/>
      <c r="AG51" s="21"/>
      <c r="AH51" s="21"/>
      <c r="AI51" s="19"/>
      <c r="AJ51" s="20"/>
    </row>
    <row r="52" spans="1:36" ht="16.5" x14ac:dyDescent="0.25">
      <c r="A52" s="64"/>
      <c r="B52" s="67"/>
      <c r="C52" s="177"/>
      <c r="D52" s="67"/>
      <c r="E52" s="180"/>
      <c r="F52" s="67"/>
      <c r="G52" s="73"/>
      <c r="H52" s="58"/>
      <c r="I52" s="49"/>
      <c r="J52" s="52"/>
      <c r="K52" s="49">
        <f ca="1">IF(NOT(ISERROR(MATCH(J52,_xlfn.ANCHORARRAY(#REF!),0))),#REF!&amp;"Por favor no seleccionar los criterios de impacto",J52)</f>
        <v>0</v>
      </c>
      <c r="L52" s="58"/>
      <c r="M52" s="49"/>
      <c r="N52" s="61"/>
      <c r="O52" s="9">
        <v>6</v>
      </c>
      <c r="P52" s="22"/>
      <c r="Q52" s="11" t="str">
        <f t="shared" si="35"/>
        <v/>
      </c>
      <c r="R52" s="12"/>
      <c r="S52" s="12"/>
      <c r="T52" s="13" t="str">
        <f t="shared" si="31"/>
        <v/>
      </c>
      <c r="U52" s="12"/>
      <c r="V52" s="12"/>
      <c r="W52" s="12"/>
      <c r="X52" s="7" t="str">
        <f t="shared" si="32"/>
        <v/>
      </c>
      <c r="Y52" s="14" t="str">
        <f t="shared" si="24"/>
        <v/>
      </c>
      <c r="Z52" s="15" t="str">
        <f t="shared" si="33"/>
        <v/>
      </c>
      <c r="AA52" s="14" t="str">
        <f t="shared" si="26"/>
        <v/>
      </c>
      <c r="AB52" s="16" t="str">
        <f t="shared" si="36"/>
        <v/>
      </c>
      <c r="AC52" s="17" t="str">
        <f t="shared" si="37"/>
        <v/>
      </c>
      <c r="AD52" s="18"/>
      <c r="AE52" s="19"/>
      <c r="AF52" s="20"/>
      <c r="AG52" s="21"/>
      <c r="AH52" s="21"/>
      <c r="AI52" s="19"/>
      <c r="AJ52" s="20"/>
    </row>
    <row r="53" spans="1:36" x14ac:dyDescent="0.25">
      <c r="A53" s="62">
        <v>3</v>
      </c>
      <c r="B53" s="65" t="s">
        <v>44</v>
      </c>
      <c r="C53" s="175" t="s">
        <v>85</v>
      </c>
      <c r="D53" s="175" t="s">
        <v>86</v>
      </c>
      <c r="E53" s="178" t="s">
        <v>87</v>
      </c>
      <c r="F53" s="65" t="s">
        <v>83</v>
      </c>
      <c r="G53" s="71">
        <v>41</v>
      </c>
      <c r="H53" s="56" t="str">
        <f>IF(G53&lt;=0,"",IF(G53&lt;=2,"Muy Baja",IF(G53&lt;=24,"Baja",IF(G53&lt;=500,"Media",IF(G53&lt;=5000,"Alta","Muy Alta")))))</f>
        <v>Media</v>
      </c>
      <c r="I53" s="47">
        <f>IF(H53="","",IF(H53="Muy Baja",0.2,IF(H53="Baja",0.4,IF(H53="Media",0.6,IF(H53="Alta",0.8,IF(H53="Muy Alta",1,))))))</f>
        <v>0.6</v>
      </c>
      <c r="J53" s="50" t="s">
        <v>49</v>
      </c>
      <c r="K53" s="47" t="str">
        <f>IF(NOT(ISERROR(MATCH(J53,'[3]Tabla Impacto'!$B$221:$B$223,0))),'[3]Tabla Impacto'!$F$223&amp;"Por favor no seleccionar los criterios de impacto(Afectación Económica o presupuestal y Pérdida Reputacional)",J53)</f>
        <v xml:space="preserve">     El riesgo afecta la imagen de alguna área de la organización</v>
      </c>
      <c r="L53" s="56" t="str">
        <f>IF(OR(K53='[3]Tabla Impacto'!$C$11,K53='[3]Tabla Impacto'!$D$11),"Leve",IF(OR(K53='[3]Tabla Impacto'!$C$12,K53='[3]Tabla Impacto'!$D$12),"Menor",IF(OR(K53='[3]Tabla Impacto'!$C$13,K53='[3]Tabla Impacto'!$D$13),"Moderado",IF(OR(K53='[3]Tabla Impacto'!$C$14,K53='[3]Tabla Impacto'!$D$14),"Mayor",IF(OR(K53='[3]Tabla Impacto'!$C$15,K53='[3]Tabla Impacto'!$D$15),"Catastrófico","")))))</f>
        <v>Leve</v>
      </c>
      <c r="M53" s="47">
        <f>IF(L53="","",IF(L53="Leve",0.2,IF(L53="Menor",0.4,IF(L53="Moderado",0.6,IF(L53="Mayor",0.8,IF(L53="Catastrófico",1,))))))</f>
        <v>0.2</v>
      </c>
      <c r="N53" s="160" t="str">
        <f>IF(OR(AND(H53="Muy Baja",L53="Leve"),AND(H53="Muy Baja",L53="Menor"),AND(H53="Baja",L53="Leve")),"Bajo",IF(OR(AND(H53="Muy baja",L53="Moderado"),AND(H53="Baja",L53="Menor"),AND(H53="Baja",L53="Moderado"),AND(H53="Media",L53="Leve"),AND(H53="Media",L53="Menor"),AND(H53="Media",L53="Moderado"),AND(H53="Alta",L53="Leve"),AND(H53="Alta",L53="Menor")),"Moderado",IF(OR(AND(H53="Muy Baja",L53="Mayor"),AND(H53="Baja",L53="Mayor"),AND(H53="Media",L53="Mayor"),AND(H53="Alta",L53="Moderado"),AND(H53="Alta",L53="Mayor"),AND(H53="Muy Alta",L53="Leve"),AND(H53="Muy Alta",L53="Menor"),AND(H53="Muy Alta",L53="Moderado"),AND(H53="Muy Alta",L53="Mayor")),"Alto",IF(OR(AND(H53="Muy Baja",L53="Catastrófico"),AND(H53="Baja",L53="Catastrófico"),AND(H53="Media",L53="Catastrófico"),AND(H53="Alta",L53="Catastrófico"),AND(H53="Muy Alta",L53="Catastrófico")),"Extremo",""))))</f>
        <v>Moderado</v>
      </c>
      <c r="O53" s="162">
        <v>1</v>
      </c>
      <c r="P53" s="163" t="s">
        <v>88</v>
      </c>
      <c r="Q53" s="166" t="str">
        <f>IF(OR(R46="Preventivo",R46="Detectivo"),"Probabilidad",IF(R46="Correctivo","Impacto",""))</f>
        <v>Probabilidad</v>
      </c>
      <c r="R53" s="167" t="s">
        <v>51</v>
      </c>
      <c r="S53" s="82" t="s">
        <v>63</v>
      </c>
      <c r="T53" s="84" t="str">
        <f>IF(AND(R53="Preventivo",S53="Automático"),"50%",IF(AND(R53="Preventivo",S53="Manual"),"40%",IF(AND(R53="Detectivo",S53="Automático"),"40%",IF(AND(R53="Detectivo",S53="Manual"),"30%",IF(AND(R53="Correctivo",S53="Automático"),"35%",IF(AND(R53="Correctivo",S53="Manual"),"25%",""))))))</f>
        <v>40%</v>
      </c>
      <c r="U53" s="82" t="s">
        <v>53</v>
      </c>
      <c r="V53" s="82" t="s">
        <v>54</v>
      </c>
      <c r="W53" s="82" t="s">
        <v>55</v>
      </c>
      <c r="X53" s="129">
        <f>IFERROR(IF(Q53="Probabilidad",(I53-(+I53*T53)),IF(Q53="Impacto",I53,"")),"")</f>
        <v>0.36</v>
      </c>
      <c r="Y53" s="76" t="str">
        <f>IFERROR(IF(X40="","",IF(X40&lt;=0.2,"Muy Baja",IF(X40&lt;=0.4,"Baja",IF(X40&lt;=0.6,"Media",IF(X40&lt;=0.8,"Alta","Muy Alta"))))),"")</f>
        <v>Muy Baja</v>
      </c>
      <c r="Z53" s="84">
        <f>+X53</f>
        <v>0.36</v>
      </c>
      <c r="AA53" s="76" t="str">
        <f>IFERROR(IF(AB53="","",IF(AB53&lt;=0.2,"Leve",IF(AB53&lt;=0.4,"Menor",IF(AB53&lt;=0.6,"Moderado",IF(AB53&lt;=0.8,"Mayor","Catastrófico"))))),"")</f>
        <v>Leve</v>
      </c>
      <c r="AB53" s="78">
        <f>IFERROR(IF(Q53="Impacto",(M53-(+M53*T53)),IF(Q53="Probabilidad",M53,"")),"")</f>
        <v>0.2</v>
      </c>
      <c r="AC53" s="80" t="str">
        <f>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Bajo</v>
      </c>
      <c r="AD53" s="82" t="s">
        <v>56</v>
      </c>
      <c r="AE53" s="123"/>
      <c r="AF53" s="125"/>
      <c r="AG53" s="127"/>
      <c r="AH53" s="127"/>
      <c r="AI53" s="123"/>
      <c r="AJ53" s="125"/>
    </row>
    <row r="54" spans="1:36" x14ac:dyDescent="0.25">
      <c r="A54" s="63"/>
      <c r="B54" s="66"/>
      <c r="C54" s="176"/>
      <c r="D54" s="176"/>
      <c r="E54" s="179"/>
      <c r="F54" s="66"/>
      <c r="G54" s="72"/>
      <c r="H54" s="57"/>
      <c r="I54" s="48"/>
      <c r="J54" s="51"/>
      <c r="K54" s="48"/>
      <c r="L54" s="57"/>
      <c r="M54" s="48"/>
      <c r="N54" s="161"/>
      <c r="O54" s="162"/>
      <c r="P54" s="164"/>
      <c r="Q54" s="166"/>
      <c r="R54" s="168"/>
      <c r="S54" s="158"/>
      <c r="T54" s="155"/>
      <c r="U54" s="158"/>
      <c r="V54" s="158"/>
      <c r="W54" s="158"/>
      <c r="X54" s="159"/>
      <c r="Y54" s="154"/>
      <c r="Z54" s="155"/>
      <c r="AA54" s="154"/>
      <c r="AB54" s="156"/>
      <c r="AC54" s="157"/>
      <c r="AD54" s="158"/>
      <c r="AE54" s="151"/>
      <c r="AF54" s="152"/>
      <c r="AG54" s="153"/>
      <c r="AH54" s="153"/>
      <c r="AI54" s="151"/>
      <c r="AJ54" s="152"/>
    </row>
    <row r="55" spans="1:36" x14ac:dyDescent="0.25">
      <c r="A55" s="63"/>
      <c r="B55" s="66"/>
      <c r="C55" s="176"/>
      <c r="D55" s="176"/>
      <c r="E55" s="179"/>
      <c r="F55" s="66"/>
      <c r="G55" s="72"/>
      <c r="H55" s="57"/>
      <c r="I55" s="48"/>
      <c r="J55" s="51"/>
      <c r="K55" s="48">
        <f ca="1">IF(NOT(ISERROR(MATCH(J55,_xlfn.ANCHORARRAY(E67),0))),I69&amp;"Por favor no seleccionar los criterios de impacto",J55)</f>
        <v>0</v>
      </c>
      <c r="L55" s="57"/>
      <c r="M55" s="48"/>
      <c r="N55" s="161"/>
      <c r="O55" s="162"/>
      <c r="P55" s="164"/>
      <c r="Q55" s="166"/>
      <c r="R55" s="168"/>
      <c r="S55" s="158"/>
      <c r="T55" s="155"/>
      <c r="U55" s="158"/>
      <c r="V55" s="158"/>
      <c r="W55" s="158"/>
      <c r="X55" s="159"/>
      <c r="Y55" s="154"/>
      <c r="Z55" s="155"/>
      <c r="AA55" s="154"/>
      <c r="AB55" s="156"/>
      <c r="AC55" s="157"/>
      <c r="AD55" s="158"/>
      <c r="AE55" s="151"/>
      <c r="AF55" s="152"/>
      <c r="AG55" s="153"/>
      <c r="AH55" s="153"/>
      <c r="AI55" s="151"/>
      <c r="AJ55" s="152"/>
    </row>
    <row r="56" spans="1:36" x14ac:dyDescent="0.25">
      <c r="A56" s="63"/>
      <c r="B56" s="66"/>
      <c r="C56" s="176"/>
      <c r="D56" s="176"/>
      <c r="E56" s="179"/>
      <c r="F56" s="66"/>
      <c r="G56" s="72"/>
      <c r="H56" s="57"/>
      <c r="I56" s="48"/>
      <c r="J56" s="51"/>
      <c r="K56" s="48">
        <f ca="1">IF(NOT(ISERROR(MATCH(J56,_xlfn.ANCHORARRAY(E68),0))),I70&amp;"Por favor no seleccionar los criterios de impacto",J56)</f>
        <v>0</v>
      </c>
      <c r="L56" s="57"/>
      <c r="M56" s="48"/>
      <c r="N56" s="161"/>
      <c r="O56" s="162"/>
      <c r="P56" s="165"/>
      <c r="Q56" s="166"/>
      <c r="R56" s="169"/>
      <c r="S56" s="83"/>
      <c r="T56" s="85"/>
      <c r="U56" s="83"/>
      <c r="V56" s="83"/>
      <c r="W56" s="83"/>
      <c r="X56" s="130"/>
      <c r="Y56" s="77"/>
      <c r="Z56" s="85"/>
      <c r="AA56" s="77"/>
      <c r="AB56" s="79"/>
      <c r="AC56" s="81"/>
      <c r="AD56" s="83"/>
      <c r="AE56" s="124"/>
      <c r="AF56" s="126"/>
      <c r="AG56" s="128"/>
      <c r="AH56" s="128"/>
      <c r="AI56" s="124"/>
      <c r="AJ56" s="126"/>
    </row>
    <row r="57" spans="1:36" x14ac:dyDescent="0.25">
      <c r="A57" s="63"/>
      <c r="B57" s="66"/>
      <c r="C57" s="176"/>
      <c r="D57" s="176"/>
      <c r="E57" s="179"/>
      <c r="F57" s="66"/>
      <c r="G57" s="72"/>
      <c r="H57" s="57"/>
      <c r="I57" s="48"/>
      <c r="J57" s="51"/>
      <c r="K57" s="48">
        <f ca="1">IF(NOT(ISERROR(MATCH(J57,_xlfn.ANCHORARRAY(E69),0))),I71&amp;"Por favor no seleccionar los criterios de impacto",J57)</f>
        <v>0</v>
      </c>
      <c r="L57" s="57"/>
      <c r="M57" s="48"/>
      <c r="N57" s="60"/>
      <c r="O57" s="63">
        <v>2</v>
      </c>
      <c r="P57" s="170" t="s">
        <v>89</v>
      </c>
      <c r="Q57" s="173" t="s">
        <v>90</v>
      </c>
      <c r="R57" s="82" t="s">
        <v>51</v>
      </c>
      <c r="S57" s="82" t="s">
        <v>63</v>
      </c>
      <c r="T57" s="84" t="str">
        <f t="shared" ref="T57" si="38">IF(AND(R57="Preventivo",S57="Automático"),"50%",IF(AND(R57="Preventivo",S57="Manual"),"40%",IF(AND(R57="Detectivo",S57="Automático"),"40%",IF(AND(R57="Detectivo",S57="Manual"),"30%",IF(AND(R57="Correctivo",S57="Automático"),"35%",IF(AND(R57="Correctivo",S57="Manual"),"25%",""))))))</f>
        <v>40%</v>
      </c>
      <c r="U57" s="82" t="s">
        <v>53</v>
      </c>
      <c r="V57" s="82" t="s">
        <v>54</v>
      </c>
      <c r="W57" s="82" t="s">
        <v>55</v>
      </c>
      <c r="X57" s="129">
        <f>IFERROR(IF(Q57="Probabilidad",(I53-(+I57*T57)),IF(Q57="Impacto",I57,"")),"")</f>
        <v>0.6</v>
      </c>
      <c r="Y57" s="76" t="str">
        <f>IFERROR(IF(X57="","",IF(74&lt;=0.2,"Muy Baja",IF(X57&lt;=0.4,"Baja",IF(X57&lt;=0.6,"Media",IF(X57&lt;=0.8,"Alta","Muy Alta"))))),"")</f>
        <v>Media</v>
      </c>
      <c r="Z57" s="84">
        <f>+X57</f>
        <v>0.6</v>
      </c>
      <c r="AA57" s="76" t="str">
        <f>IFERROR(IF(AB57="","",IF(AB57&lt;=0.2,"Leve",IF(AB57&lt;=0.4,"Menor",IF(AB57&lt;=0.6,"Moderado",IF(AB57&lt;=0.8,"Mayor","Catastrófico"))))),"")</f>
        <v>Leve</v>
      </c>
      <c r="AB57" s="78">
        <f>IFERROR(IF(Q57="Impacto",(M53-(+M53*T57)),IF(Q57="Probabilidad",M53,"")),"")</f>
        <v>0.2</v>
      </c>
      <c r="AC57" s="80" t="str">
        <f>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Moderado</v>
      </c>
      <c r="AD57" s="82" t="s">
        <v>56</v>
      </c>
      <c r="AE57" s="123"/>
      <c r="AF57" s="125"/>
      <c r="AG57" s="127"/>
      <c r="AH57" s="127"/>
      <c r="AI57" s="123"/>
      <c r="AJ57" s="125"/>
    </row>
    <row r="58" spans="1:36" x14ac:dyDescent="0.25">
      <c r="A58" s="63"/>
      <c r="B58" s="66"/>
      <c r="C58" s="176"/>
      <c r="D58" s="176"/>
      <c r="E58" s="179"/>
      <c r="F58" s="66"/>
      <c r="G58" s="72"/>
      <c r="H58" s="57"/>
      <c r="I58" s="48"/>
      <c r="J58" s="51"/>
      <c r="K58" s="48">
        <f ca="1">IF(NOT(ISERROR(MATCH(J58,_xlfn.ANCHORARRAY(E70),0))),I72&amp;"Por favor no seleccionar los criterios de impacto",J58)</f>
        <v>0</v>
      </c>
      <c r="L58" s="57"/>
      <c r="M58" s="48"/>
      <c r="N58" s="60"/>
      <c r="O58" s="63"/>
      <c r="P58" s="171"/>
      <c r="Q58" s="173"/>
      <c r="R58" s="158"/>
      <c r="S58" s="158"/>
      <c r="T58" s="155"/>
      <c r="U58" s="158"/>
      <c r="V58" s="158"/>
      <c r="W58" s="158"/>
      <c r="X58" s="159"/>
      <c r="Y58" s="154"/>
      <c r="Z58" s="155"/>
      <c r="AA58" s="154"/>
      <c r="AB58" s="156"/>
      <c r="AC58" s="157"/>
      <c r="AD58" s="158"/>
      <c r="AE58" s="151"/>
      <c r="AF58" s="152"/>
      <c r="AG58" s="153"/>
      <c r="AH58" s="153"/>
      <c r="AI58" s="151"/>
      <c r="AJ58" s="152"/>
    </row>
    <row r="59" spans="1:36" x14ac:dyDescent="0.25">
      <c r="A59" s="63"/>
      <c r="B59" s="66"/>
      <c r="C59" s="176"/>
      <c r="D59" s="176"/>
      <c r="E59" s="179"/>
      <c r="F59" s="66"/>
      <c r="G59" s="72"/>
      <c r="H59" s="57"/>
      <c r="I59" s="48"/>
      <c r="J59" s="51"/>
      <c r="K59" s="48"/>
      <c r="L59" s="57"/>
      <c r="M59" s="48"/>
      <c r="N59" s="60"/>
      <c r="O59" s="63"/>
      <c r="P59" s="171"/>
      <c r="Q59" s="173"/>
      <c r="R59" s="158"/>
      <c r="S59" s="158"/>
      <c r="T59" s="155"/>
      <c r="U59" s="158"/>
      <c r="V59" s="158"/>
      <c r="W59" s="158"/>
      <c r="X59" s="159"/>
      <c r="Y59" s="154"/>
      <c r="Z59" s="155"/>
      <c r="AA59" s="154"/>
      <c r="AB59" s="156"/>
      <c r="AC59" s="157"/>
      <c r="AD59" s="158"/>
      <c r="AE59" s="151"/>
      <c r="AF59" s="152"/>
      <c r="AG59" s="153"/>
      <c r="AH59" s="153"/>
      <c r="AI59" s="151"/>
      <c r="AJ59" s="152"/>
    </row>
    <row r="60" spans="1:36" x14ac:dyDescent="0.25">
      <c r="A60" s="64"/>
      <c r="B60" s="67"/>
      <c r="C60" s="177"/>
      <c r="D60" s="177"/>
      <c r="E60" s="180"/>
      <c r="F60" s="67"/>
      <c r="G60" s="73"/>
      <c r="H60" s="58"/>
      <c r="I60" s="49"/>
      <c r="J60" s="52"/>
      <c r="K60" s="49">
        <f ca="1">IF(NOT(ISERROR(MATCH(J60,_xlfn.ANCHORARRAY(E71),0))),I73&amp;"Por favor no seleccionar los criterios de impacto",J60)</f>
        <v>0</v>
      </c>
      <c r="L60" s="58"/>
      <c r="M60" s="49"/>
      <c r="N60" s="61"/>
      <c r="O60" s="64"/>
      <c r="P60" s="172"/>
      <c r="Q60" s="174"/>
      <c r="R60" s="83"/>
      <c r="S60" s="83"/>
      <c r="T60" s="85"/>
      <c r="U60" s="83"/>
      <c r="V60" s="83"/>
      <c r="W60" s="83"/>
      <c r="X60" s="130"/>
      <c r="Y60" s="77"/>
      <c r="Z60" s="85"/>
      <c r="AA60" s="77"/>
      <c r="AB60" s="79"/>
      <c r="AC60" s="81"/>
      <c r="AD60" s="83"/>
      <c r="AE60" s="124"/>
      <c r="AF60" s="126"/>
      <c r="AG60" s="128"/>
      <c r="AH60" s="128"/>
      <c r="AI60" s="124"/>
      <c r="AJ60" s="126"/>
    </row>
    <row r="61" spans="1:36" ht="16.5" x14ac:dyDescent="0.25">
      <c r="A61" s="24"/>
      <c r="B61" s="147" t="s">
        <v>74</v>
      </c>
      <c r="C61" s="148"/>
      <c r="D61" s="148"/>
      <c r="E61" s="148"/>
      <c r="F61" s="148"/>
      <c r="G61" s="148"/>
      <c r="H61" s="148"/>
      <c r="I61" s="148"/>
      <c r="J61" s="148"/>
      <c r="K61" s="148"/>
      <c r="L61" s="148"/>
      <c r="M61" s="148"/>
      <c r="N61" s="148"/>
      <c r="O61" s="149"/>
      <c r="P61" s="149"/>
      <c r="Q61" s="149"/>
      <c r="R61" s="149"/>
      <c r="S61" s="149"/>
      <c r="T61" s="149"/>
      <c r="U61" s="149"/>
      <c r="V61" s="149"/>
      <c r="W61" s="149"/>
      <c r="X61" s="149"/>
      <c r="Y61" s="149"/>
      <c r="Z61" s="149"/>
      <c r="AA61" s="149"/>
      <c r="AB61" s="149"/>
      <c r="AC61" s="149"/>
      <c r="AD61" s="149"/>
      <c r="AE61" s="149"/>
      <c r="AF61" s="149"/>
      <c r="AG61" s="149"/>
      <c r="AH61" s="149"/>
      <c r="AI61" s="149"/>
      <c r="AJ61" s="150"/>
    </row>
    <row r="62" spans="1:36" ht="33" customHeight="1" x14ac:dyDescent="0.3">
      <c r="A62" s="112" t="s">
        <v>0</v>
      </c>
      <c r="B62" s="113"/>
      <c r="C62" s="114" t="s">
        <v>91</v>
      </c>
      <c r="D62" s="115"/>
      <c r="E62" s="115"/>
      <c r="F62" s="115"/>
      <c r="G62" s="115"/>
      <c r="H62" s="115"/>
      <c r="I62" s="115"/>
      <c r="J62" s="115"/>
      <c r="K62" s="115"/>
      <c r="L62" s="115"/>
      <c r="M62" s="115"/>
      <c r="N62" s="116"/>
      <c r="O62" s="117"/>
      <c r="P62" s="117"/>
      <c r="Q62" s="117"/>
      <c r="R62" s="3"/>
      <c r="S62" s="3"/>
      <c r="T62" s="3"/>
      <c r="U62" s="3"/>
      <c r="V62" s="3"/>
      <c r="W62" s="3"/>
      <c r="X62" s="3"/>
      <c r="Y62" s="3"/>
      <c r="Z62" s="3"/>
      <c r="AA62" s="3"/>
      <c r="AB62" s="3"/>
      <c r="AC62" s="3"/>
      <c r="AD62" s="3"/>
      <c r="AE62" s="3"/>
      <c r="AF62" s="3"/>
      <c r="AG62" s="3"/>
      <c r="AH62" s="3"/>
      <c r="AI62" s="3"/>
      <c r="AJ62" s="3"/>
    </row>
    <row r="63" spans="1:36" ht="42.75" customHeight="1" x14ac:dyDescent="0.3">
      <c r="A63" s="112" t="s">
        <v>2</v>
      </c>
      <c r="B63" s="113"/>
      <c r="C63" s="118" t="s">
        <v>92</v>
      </c>
      <c r="D63" s="115"/>
      <c r="E63" s="115"/>
      <c r="F63" s="115"/>
      <c r="G63" s="115"/>
      <c r="H63" s="115"/>
      <c r="I63" s="115"/>
      <c r="J63" s="115"/>
      <c r="K63" s="115"/>
      <c r="L63" s="115"/>
      <c r="M63" s="115"/>
      <c r="N63" s="116"/>
      <c r="O63" s="5"/>
      <c r="P63" s="3"/>
      <c r="Q63" s="3"/>
      <c r="R63" s="3"/>
      <c r="S63" s="3"/>
      <c r="T63" s="3"/>
      <c r="U63" s="3"/>
      <c r="V63" s="3"/>
      <c r="W63" s="3"/>
      <c r="X63" s="3"/>
      <c r="Y63" s="3"/>
      <c r="Z63" s="3"/>
      <c r="AA63" s="3"/>
      <c r="AB63" s="3"/>
      <c r="AC63" s="3"/>
      <c r="AD63" s="3"/>
      <c r="AE63" s="3"/>
      <c r="AF63" s="3"/>
      <c r="AG63" s="3"/>
      <c r="AH63" s="3"/>
      <c r="AI63" s="3"/>
      <c r="AJ63" s="3"/>
    </row>
    <row r="64" spans="1:36" ht="23.25" x14ac:dyDescent="0.3">
      <c r="A64" s="112" t="s">
        <v>4</v>
      </c>
      <c r="B64" s="113"/>
      <c r="C64" s="118" t="s">
        <v>93</v>
      </c>
      <c r="D64" s="119"/>
      <c r="E64" s="119"/>
      <c r="F64" s="119"/>
      <c r="G64" s="119"/>
      <c r="H64" s="119"/>
      <c r="I64" s="119"/>
      <c r="J64" s="119"/>
      <c r="K64" s="119"/>
      <c r="L64" s="119"/>
      <c r="M64" s="119"/>
      <c r="N64" s="120"/>
      <c r="O64" s="5"/>
      <c r="P64" s="3"/>
      <c r="Q64" s="3"/>
      <c r="R64" s="3"/>
      <c r="S64" s="3"/>
      <c r="T64" s="3"/>
      <c r="U64" s="3"/>
      <c r="V64" s="3"/>
      <c r="W64" s="3"/>
      <c r="X64" s="3"/>
      <c r="Y64" s="3"/>
      <c r="Z64" s="3"/>
      <c r="AA64" s="3"/>
      <c r="AB64" s="3"/>
      <c r="AC64" s="3"/>
      <c r="AD64" s="3"/>
      <c r="AE64" s="3"/>
      <c r="AF64" s="3"/>
      <c r="AG64" s="3"/>
      <c r="AH64" s="3"/>
      <c r="AI64" s="3"/>
      <c r="AJ64" s="3"/>
    </row>
    <row r="65" spans="1:36" ht="16.5" x14ac:dyDescent="0.25">
      <c r="A65" s="105" t="s">
        <v>6</v>
      </c>
      <c r="B65" s="106"/>
      <c r="C65" s="106"/>
      <c r="D65" s="106"/>
      <c r="E65" s="106"/>
      <c r="F65" s="106"/>
      <c r="G65" s="107"/>
      <c r="H65" s="105" t="s">
        <v>7</v>
      </c>
      <c r="I65" s="106"/>
      <c r="J65" s="106"/>
      <c r="K65" s="106"/>
      <c r="L65" s="106"/>
      <c r="M65" s="106"/>
      <c r="N65" s="107"/>
      <c r="O65" s="105" t="s">
        <v>8</v>
      </c>
      <c r="P65" s="106"/>
      <c r="Q65" s="106"/>
      <c r="R65" s="106"/>
      <c r="S65" s="106"/>
      <c r="T65" s="106"/>
      <c r="U65" s="106"/>
      <c r="V65" s="106"/>
      <c r="W65" s="107"/>
      <c r="X65" s="105" t="s">
        <v>9</v>
      </c>
      <c r="Y65" s="106"/>
      <c r="Z65" s="106"/>
      <c r="AA65" s="106"/>
      <c r="AB65" s="106"/>
      <c r="AC65" s="106"/>
      <c r="AD65" s="107"/>
      <c r="AE65" s="105" t="s">
        <v>10</v>
      </c>
      <c r="AF65" s="106"/>
      <c r="AG65" s="106"/>
      <c r="AH65" s="106"/>
      <c r="AI65" s="106"/>
      <c r="AJ65" s="107"/>
    </row>
    <row r="66" spans="1:36" ht="16.5" x14ac:dyDescent="0.25">
      <c r="A66" s="108" t="s">
        <v>11</v>
      </c>
      <c r="B66" s="110" t="s">
        <v>12</v>
      </c>
      <c r="C66" s="102" t="s">
        <v>13</v>
      </c>
      <c r="D66" s="102" t="s">
        <v>14</v>
      </c>
      <c r="E66" s="111" t="s">
        <v>15</v>
      </c>
      <c r="F66" s="103" t="s">
        <v>16</v>
      </c>
      <c r="G66" s="102" t="s">
        <v>17</v>
      </c>
      <c r="H66" s="104" t="s">
        <v>18</v>
      </c>
      <c r="I66" s="101" t="s">
        <v>19</v>
      </c>
      <c r="J66" s="103" t="s">
        <v>20</v>
      </c>
      <c r="K66" s="103" t="s">
        <v>21</v>
      </c>
      <c r="L66" s="99" t="s">
        <v>22</v>
      </c>
      <c r="M66" s="101" t="s">
        <v>19</v>
      </c>
      <c r="N66" s="102" t="s">
        <v>23</v>
      </c>
      <c r="O66" s="97" t="s">
        <v>24</v>
      </c>
      <c r="P66" s="95" t="s">
        <v>25</v>
      </c>
      <c r="Q66" s="103" t="s">
        <v>26</v>
      </c>
      <c r="R66" s="95" t="s">
        <v>27</v>
      </c>
      <c r="S66" s="95"/>
      <c r="T66" s="95"/>
      <c r="U66" s="95"/>
      <c r="V66" s="95"/>
      <c r="W66" s="95"/>
      <c r="X66" s="96" t="s">
        <v>28</v>
      </c>
      <c r="Y66" s="96" t="s">
        <v>29</v>
      </c>
      <c r="Z66" s="96" t="s">
        <v>19</v>
      </c>
      <c r="AA66" s="96" t="s">
        <v>30</v>
      </c>
      <c r="AB66" s="96" t="s">
        <v>19</v>
      </c>
      <c r="AC66" s="96" t="s">
        <v>31</v>
      </c>
      <c r="AD66" s="97" t="s">
        <v>32</v>
      </c>
      <c r="AE66" s="95" t="s">
        <v>10</v>
      </c>
      <c r="AF66" s="95" t="s">
        <v>33</v>
      </c>
      <c r="AG66" s="95" t="s">
        <v>34</v>
      </c>
      <c r="AH66" s="95" t="s">
        <v>35</v>
      </c>
      <c r="AI66" s="95" t="s">
        <v>36</v>
      </c>
      <c r="AJ66" s="95" t="s">
        <v>37</v>
      </c>
    </row>
    <row r="67" spans="1:36" ht="78.75" x14ac:dyDescent="0.25">
      <c r="A67" s="109"/>
      <c r="B67" s="110"/>
      <c r="C67" s="95"/>
      <c r="D67" s="95"/>
      <c r="E67" s="110"/>
      <c r="F67" s="102"/>
      <c r="G67" s="95"/>
      <c r="H67" s="102"/>
      <c r="I67" s="100"/>
      <c r="J67" s="102"/>
      <c r="K67" s="102"/>
      <c r="L67" s="100"/>
      <c r="M67" s="100"/>
      <c r="N67" s="95"/>
      <c r="O67" s="98"/>
      <c r="P67" s="95"/>
      <c r="Q67" s="102"/>
      <c r="R67" s="6" t="s">
        <v>38</v>
      </c>
      <c r="S67" s="6" t="s">
        <v>39</v>
      </c>
      <c r="T67" s="6" t="s">
        <v>40</v>
      </c>
      <c r="U67" s="6" t="s">
        <v>41</v>
      </c>
      <c r="V67" s="6" t="s">
        <v>42</v>
      </c>
      <c r="W67" s="6" t="s">
        <v>43</v>
      </c>
      <c r="X67" s="96"/>
      <c r="Y67" s="96"/>
      <c r="Z67" s="96"/>
      <c r="AA67" s="96"/>
      <c r="AB67" s="96"/>
      <c r="AC67" s="96"/>
      <c r="AD67" s="98"/>
      <c r="AE67" s="95"/>
      <c r="AF67" s="95"/>
      <c r="AG67" s="95"/>
      <c r="AH67" s="95"/>
      <c r="AI67" s="95"/>
      <c r="AJ67" s="95"/>
    </row>
    <row r="68" spans="1:36" ht="69" customHeight="1" x14ac:dyDescent="0.25">
      <c r="A68" s="62">
        <v>1</v>
      </c>
      <c r="B68" s="65" t="s">
        <v>68</v>
      </c>
      <c r="C68" s="65" t="s">
        <v>94</v>
      </c>
      <c r="D68" s="65" t="s">
        <v>95</v>
      </c>
      <c r="E68" s="144" t="s">
        <v>96</v>
      </c>
      <c r="F68" s="65" t="s">
        <v>48</v>
      </c>
      <c r="G68" s="71">
        <v>3650</v>
      </c>
      <c r="H68" s="56" t="str">
        <f>IF(G68&lt;=0,"",IF(G68&lt;=2,"Muy Baja",IF(G68&lt;=24,"Baja",IF(G68&lt;=500,"Media",IF(G68&lt;=5000,"Alta","Muy Alta")))))</f>
        <v>Alta</v>
      </c>
      <c r="I68" s="47">
        <f>IF(H68="","",IF(H68="Muy Baja",0.2,IF(H68="Baja",0.4,IF(H68="Media",0.6,IF(H68="Alta",0.8,IF(H68="Muy Alta",1,))))))</f>
        <v>0.8</v>
      </c>
      <c r="J68" s="50" t="s">
        <v>72</v>
      </c>
      <c r="K68" s="47" t="str">
        <f>IF(NOT(ISERROR(MATCH(J68,'[4]Tabla Impacto'!$B$221:$B$223,0))),'[4]Tabla Impacto'!$F$223&amp;"Por favor no seleccionar los criterios de impacto(Afectación Económica o presupuestal y Pérdida Reputacional)",J68)</f>
        <v xml:space="preserve">     Afectación menor a 10 SMLMV .</v>
      </c>
      <c r="L68" s="56" t="str">
        <f>IF(OR(K68='[4]Tabla Impacto'!$C$11,K68='[4]Tabla Impacto'!$D$11),"Leve",IF(OR(K68='[4]Tabla Impacto'!$C$12,K68='[4]Tabla Impacto'!$D$12),"Menor",IF(OR(K68='[4]Tabla Impacto'!$C$13,K68='[4]Tabla Impacto'!$D$13),"Moderado",IF(OR(K68='[4]Tabla Impacto'!$C$14,K68='[4]Tabla Impacto'!$D$14),"Mayor",IF(OR(K68='[4]Tabla Impacto'!$C$15,K68='[4]Tabla Impacto'!$D$15),"Catastrófico","")))))</f>
        <v>Leve</v>
      </c>
      <c r="M68" s="47">
        <f>IF(L68="","",IF(L68="Leve",0.2,IF(L68="Menor",0.4,IF(L68="Moderado",0.6,IF(L68="Mayor",0.8,IF(L68="Catastrófico",1,))))))</f>
        <v>0.2</v>
      </c>
      <c r="N68" s="59" t="str">
        <f>IF(OR(AND(H68="Muy Baja",L68="Leve"),AND(H68="Muy Baja",L68="Menor"),AND(H68="Baja",L68="Leve")),"Bajo",IF(OR(AND(H68="Muy baja",L68="Moderado"),AND(H68="Baja",L68="Menor"),AND(H68="Baja",L68="Moderado"),AND(H68="Media",L68="Leve"),AND(H68="Media",L68="Menor"),AND(H68="Media",L68="Moderado"),AND(H68="Alta",L68="Leve"),AND(H68="Alta",L68="Menor")),"Moderado",IF(OR(AND(H68="Muy Baja",L68="Mayor"),AND(H68="Baja",L68="Mayor"),AND(H68="Media",L68="Mayor"),AND(H68="Alta",L68="Moderado"),AND(H68="Alta",L68="Mayor"),AND(H68="Muy Alta",L68="Leve"),AND(H68="Muy Alta",L68="Menor"),AND(H68="Muy Alta",L68="Moderado"),AND(H68="Muy Alta",L68="Mayor")),"Alto",IF(OR(AND(H68="Muy Baja",L68="Catastrófico"),AND(H68="Baja",L68="Catastrófico"),AND(H68="Media",L68="Catastrófico"),AND(H68="Alta",L68="Catastrófico"),AND(H68="Muy Alta",L68="Catastrófico")),"Extremo",""))))</f>
        <v>Moderado</v>
      </c>
      <c r="O68" s="62">
        <v>1</v>
      </c>
      <c r="P68" s="68" t="s">
        <v>97</v>
      </c>
      <c r="Q68" s="88" t="str">
        <f>IF(OR(R68="Preventivo",R68="Detectivo"),"Probabilidad",IF(R68="Correctivo","Impacto",""))</f>
        <v>Probabilidad</v>
      </c>
      <c r="R68" s="82" t="s">
        <v>51</v>
      </c>
      <c r="S68" s="82" t="s">
        <v>63</v>
      </c>
      <c r="T68" s="84" t="str">
        <f>IF(AND(R68="Preventivo",S68="Automático"),"50%",IF(AND(R68="Preventivo",S68="Manual"),"40%",IF(AND(R68="Detectivo",S68="Automático"),"40%",IF(AND(R68="Detectivo",S68="Manual"),"30%",IF(AND(R68="Correctivo",S68="Automático"),"35%",IF(AND(R68="Correctivo",S68="Manual"),"25%",""))))))</f>
        <v>40%</v>
      </c>
      <c r="U68" s="82" t="s">
        <v>53</v>
      </c>
      <c r="V68" s="82" t="s">
        <v>54</v>
      </c>
      <c r="W68" s="82" t="s">
        <v>55</v>
      </c>
      <c r="X68" s="7">
        <f>IFERROR(IF(Q68="Probabilidad",(I68-(+I68*T68)),IF(Q68="Impacto",I68,"")),"")</f>
        <v>0.48</v>
      </c>
      <c r="Y68" s="76" t="str">
        <f>IFERROR(IF(X68="","",IF(X68&lt;=0.2,"Muy Baja",IF(X68&lt;=0.4,"Baja",IF(X68&lt;=0.6,"Media",IF(X68&lt;=0.8,"Alta","Muy Alta"))))),"")</f>
        <v>Media</v>
      </c>
      <c r="Z68" s="84">
        <f>+X68</f>
        <v>0.48</v>
      </c>
      <c r="AA68" s="76" t="str">
        <f>IFERROR(IF(AB68="","",IF(AB68&lt;=0.2,"Leve",IF(AB68&lt;=0.4,"Menor",IF(AB68&lt;=0.6,"Moderado",IF(AB68&lt;=0.8,"Mayor","Catastrófico"))))),"")</f>
        <v>Leve</v>
      </c>
      <c r="AB68" s="84">
        <f>IFERROR(IF(Q68="Impacto",(M68-(+M68*T68)),IF(Q68="Probabilidad",M68,"")),"")</f>
        <v>0.2</v>
      </c>
      <c r="AC68" s="80" t="str">
        <f>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Moderado</v>
      </c>
      <c r="AD68" s="82" t="s">
        <v>56</v>
      </c>
      <c r="AE68" s="123"/>
      <c r="AF68" s="125"/>
      <c r="AG68" s="127"/>
      <c r="AH68" s="127"/>
      <c r="AI68" s="123"/>
      <c r="AJ68" s="125"/>
    </row>
    <row r="69" spans="1:36" ht="16.5" hidden="1" customHeight="1" x14ac:dyDescent="0.25">
      <c r="A69" s="63"/>
      <c r="B69" s="66"/>
      <c r="C69" s="66"/>
      <c r="D69" s="66"/>
      <c r="E69" s="145"/>
      <c r="F69" s="66"/>
      <c r="G69" s="72"/>
      <c r="H69" s="57"/>
      <c r="I69" s="48"/>
      <c r="J69" s="51"/>
      <c r="K69" s="48">
        <f ca="1">IF(NOT(ISERROR(MATCH(J69,_xlfn.ANCHORARRAY(#REF!),0))),#REF!&amp;"Por favor no seleccionar los criterios de impacto",J69)</f>
        <v>0</v>
      </c>
      <c r="L69" s="57"/>
      <c r="M69" s="48"/>
      <c r="N69" s="60"/>
      <c r="O69" s="64"/>
      <c r="P69" s="69"/>
      <c r="Q69" s="89"/>
      <c r="R69" s="83"/>
      <c r="S69" s="83"/>
      <c r="T69" s="85"/>
      <c r="U69" s="83"/>
      <c r="V69" s="83"/>
      <c r="W69" s="83"/>
      <c r="X69" s="8" t="str">
        <f>IFERROR(IF(AND(Q68="Probabilidad",Q69="Probabilidad"),(Z68-(+Z68*T69)),IF(Q69="Probabilidad",(I68-(+I68*T69)),IF(Q69="Impacto",Z68,""))),"")</f>
        <v/>
      </c>
      <c r="Y69" s="77"/>
      <c r="Z69" s="85"/>
      <c r="AA69" s="77"/>
      <c r="AB69" s="85"/>
      <c r="AC69" s="81"/>
      <c r="AD69" s="83"/>
      <c r="AE69" s="124"/>
      <c r="AF69" s="126"/>
      <c r="AG69" s="128"/>
      <c r="AH69" s="128"/>
      <c r="AI69" s="124"/>
      <c r="AJ69" s="126"/>
    </row>
    <row r="70" spans="1:36" ht="16.5" hidden="1" customHeight="1" x14ac:dyDescent="0.25">
      <c r="A70" s="63"/>
      <c r="B70" s="66"/>
      <c r="C70" s="66"/>
      <c r="D70" s="66"/>
      <c r="E70" s="145"/>
      <c r="F70" s="66"/>
      <c r="G70" s="72"/>
      <c r="H70" s="57"/>
      <c r="I70" s="48"/>
      <c r="J70" s="51"/>
      <c r="K70" s="48">
        <f ca="1">IF(NOT(ISERROR(MATCH(J70,_xlfn.ANCHORARRAY(#REF!),0))),#REF!&amp;"Por favor no seleccionar los criterios de impacto",J70)</f>
        <v>0</v>
      </c>
      <c r="L70" s="57"/>
      <c r="M70" s="48"/>
      <c r="N70" s="60"/>
      <c r="O70" s="9">
        <v>3</v>
      </c>
      <c r="P70" s="10"/>
      <c r="Q70" s="11" t="str">
        <f>IF(OR(R70="Preventivo",R70="Detectivo"),"Probabilidad",IF(R70="Correctivo","Impacto",""))</f>
        <v/>
      </c>
      <c r="R70" s="12"/>
      <c r="S70" s="12"/>
      <c r="T70" s="13" t="str">
        <f t="shared" ref="T70:T73" si="39">IF(AND(R70="Preventivo",S70="Automático"),"50%",IF(AND(R70="Preventivo",S70="Manual"),"40%",IF(AND(R70="Detectivo",S70="Automático"),"40%",IF(AND(R70="Detectivo",S70="Manual"),"30%",IF(AND(R70="Correctivo",S70="Automático"),"35%",IF(AND(R70="Correctivo",S70="Manual"),"25%",""))))))</f>
        <v/>
      </c>
      <c r="U70" s="12"/>
      <c r="V70" s="12"/>
      <c r="W70" s="12"/>
      <c r="X70" s="8" t="str">
        <f>IFERROR(IF(AND(Q69="Probabilidad",Q70="Probabilidad"),(Z69-(+Z69*T70)),IF(AND(Q69="Impacto",Q70="Probabilidad"),(Z68-(+Z68*T70)),IF(Q70="Impacto",Z69,""))),"")</f>
        <v/>
      </c>
      <c r="Y70" s="14" t="str">
        <f t="shared" ref="Y70:Y79" si="40">IFERROR(IF(X70="","",IF(X70&lt;=0.2,"Muy Baja",IF(X70&lt;=0.4,"Baja",IF(X70&lt;=0.6,"Media",IF(X70&lt;=0.8,"Alta","Muy Alta"))))),"")</f>
        <v/>
      </c>
      <c r="Z70" s="15" t="str">
        <f t="shared" ref="Z70:Z73" si="41">+X70</f>
        <v/>
      </c>
      <c r="AA70" s="14" t="str">
        <f t="shared" ref="AA70:AA79" si="42">IFERROR(IF(AB70="","",IF(AB70&lt;=0.2,"Leve",IF(AB70&lt;=0.4,"Menor",IF(AB70&lt;=0.6,"Moderado",IF(AB70&lt;=0.8,"Mayor","Catastrófico"))))),"")</f>
        <v/>
      </c>
      <c r="AB70" s="16" t="str">
        <f>IFERROR(IF(AND(Q69="Impacto",Q70="Impacto"),(AB69-(+AB69*T70)),IF(AND(Q69="Probabilidad",Q70="Impacto"),(AB68-(+AB68*T70)),IF(Q70="Probabilidad",AB69,""))),"")</f>
        <v/>
      </c>
      <c r="AC70" s="17" t="str">
        <f t="shared" ref="AC70:AC73" si="43">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18"/>
      <c r="AE70" s="19"/>
      <c r="AF70" s="20"/>
      <c r="AG70" s="21"/>
      <c r="AH70" s="21"/>
      <c r="AI70" s="19"/>
      <c r="AJ70" s="20"/>
    </row>
    <row r="71" spans="1:36" ht="16.5" hidden="1" customHeight="1" x14ac:dyDescent="0.25">
      <c r="A71" s="63"/>
      <c r="B71" s="66"/>
      <c r="C71" s="66"/>
      <c r="D71" s="66"/>
      <c r="E71" s="145"/>
      <c r="F71" s="66"/>
      <c r="G71" s="72"/>
      <c r="H71" s="57"/>
      <c r="I71" s="48"/>
      <c r="J71" s="51"/>
      <c r="K71" s="48">
        <f ca="1">IF(NOT(ISERROR(MATCH(J71,_xlfn.ANCHORARRAY(#REF!),0))),#REF!&amp;"Por favor no seleccionar los criterios de impacto",J71)</f>
        <v>0</v>
      </c>
      <c r="L71" s="57"/>
      <c r="M71" s="48"/>
      <c r="N71" s="60"/>
      <c r="O71" s="9">
        <v>4</v>
      </c>
      <c r="P71" s="22"/>
      <c r="Q71" s="11" t="str">
        <f t="shared" ref="Q71:Q73" si="44">IF(OR(R71="Preventivo",R71="Detectivo"),"Probabilidad",IF(R71="Correctivo","Impacto",""))</f>
        <v/>
      </c>
      <c r="R71" s="12"/>
      <c r="S71" s="12"/>
      <c r="T71" s="13" t="str">
        <f t="shared" si="39"/>
        <v/>
      </c>
      <c r="U71" s="12"/>
      <c r="V71" s="12"/>
      <c r="W71" s="12"/>
      <c r="X71" s="8" t="str">
        <f t="shared" ref="X71:X73" si="45">IFERROR(IF(AND(Q70="Probabilidad",Q71="Probabilidad"),(Z70-(+Z70*T71)),IF(AND(Q70="Impacto",Q71="Probabilidad"),(Z69-(+Z69*T71)),IF(Q71="Impacto",Z70,""))),"")</f>
        <v/>
      </c>
      <c r="Y71" s="14" t="str">
        <f t="shared" si="40"/>
        <v/>
      </c>
      <c r="Z71" s="15" t="str">
        <f t="shared" si="41"/>
        <v/>
      </c>
      <c r="AA71" s="14" t="str">
        <f t="shared" si="42"/>
        <v/>
      </c>
      <c r="AB71" s="16" t="str">
        <f t="shared" ref="AB71:AB73" si="46">IFERROR(IF(AND(Q70="Impacto",Q71="Impacto"),(AB70-(+AB70*T71)),IF(AND(Q70="Probabilidad",Q71="Impacto"),(AB69-(+AB69*T71)),IF(Q71="Probabilidad",AB70,""))),"")</f>
        <v/>
      </c>
      <c r="AC71" s="17" t="str">
        <f>IFERROR(IF(OR(AND(Y71="Muy Baja",AA71="Leve"),AND(Y71="Muy Baja",AA71="Menor"),AND(Y71="Baja",AA71="Leve")),"Bajo",IF(OR(AND(Y71="Muy baja",AA71="Moderado"),AND(Y71="Baja",AA71="Menor"),AND(Y71="Baja",AA71="Moderado"),AND(Y71="Media",AA71="Leve"),AND(Y71="Media",AA71="Menor"),AND(Y71="Media",AA71="Moderado"),AND(Y71="Alta",AA71="Leve"),AND(Y71="Alta",AA71="Menor")),"Moderado",IF(OR(AND(Y71="Muy Baja",AA71="Mayor"),AND(Y71="Baja",AA71="Mayor"),AND(Y71="Media",AA71="Mayor"),AND(Y71="Alta",AA71="Moderado"),AND(Y71="Alta",AA71="Mayor"),AND(Y71="Muy Alta",AA71="Leve"),AND(Y71="Muy Alta",AA71="Menor"),AND(Y71="Muy Alta",AA71="Moderado"),AND(Y71="Muy Alta",AA71="Mayor")),"Alto",IF(OR(AND(Y71="Muy Baja",AA71="Catastrófico"),AND(Y71="Baja",AA71="Catastrófico"),AND(Y71="Media",AA71="Catastrófico"),AND(Y71="Alta",AA71="Catastrófico"),AND(Y71="Muy Alta",AA71="Catastrófico")),"Extremo","")))),"")</f>
        <v/>
      </c>
      <c r="AD71" s="18"/>
      <c r="AE71" s="19"/>
      <c r="AF71" s="20"/>
      <c r="AG71" s="21"/>
      <c r="AH71" s="21"/>
      <c r="AI71" s="19"/>
      <c r="AJ71" s="20"/>
    </row>
    <row r="72" spans="1:36" ht="16.5" hidden="1" customHeight="1" x14ac:dyDescent="0.25">
      <c r="A72" s="63"/>
      <c r="B72" s="66"/>
      <c r="C72" s="66"/>
      <c r="D72" s="66"/>
      <c r="E72" s="145"/>
      <c r="F72" s="66"/>
      <c r="G72" s="72"/>
      <c r="H72" s="57"/>
      <c r="I72" s="48"/>
      <c r="J72" s="51"/>
      <c r="K72" s="48">
        <f ca="1">IF(NOT(ISERROR(MATCH(J72,_xlfn.ANCHORARRAY(#REF!),0))),#REF!&amp;"Por favor no seleccionar los criterios de impacto",J72)</f>
        <v>0</v>
      </c>
      <c r="L72" s="57"/>
      <c r="M72" s="48"/>
      <c r="N72" s="60"/>
      <c r="O72" s="9">
        <v>5</v>
      </c>
      <c r="P72" s="22"/>
      <c r="Q72" s="11" t="str">
        <f t="shared" si="44"/>
        <v/>
      </c>
      <c r="R72" s="12"/>
      <c r="S72" s="12"/>
      <c r="T72" s="13" t="str">
        <f t="shared" si="39"/>
        <v/>
      </c>
      <c r="U72" s="12"/>
      <c r="V72" s="12"/>
      <c r="W72" s="12"/>
      <c r="X72" s="8" t="str">
        <f t="shared" si="45"/>
        <v/>
      </c>
      <c r="Y72" s="14" t="str">
        <f t="shared" si="40"/>
        <v/>
      </c>
      <c r="Z72" s="15" t="str">
        <f t="shared" si="41"/>
        <v/>
      </c>
      <c r="AA72" s="14" t="str">
        <f t="shared" si="42"/>
        <v/>
      </c>
      <c r="AB72" s="16" t="str">
        <f t="shared" si="46"/>
        <v/>
      </c>
      <c r="AC72" s="17" t="str">
        <f t="shared" si="43"/>
        <v/>
      </c>
      <c r="AD72" s="18"/>
      <c r="AE72" s="19"/>
      <c r="AF72" s="20"/>
      <c r="AG72" s="21"/>
      <c r="AH72" s="21"/>
      <c r="AI72" s="19"/>
      <c r="AJ72" s="20"/>
    </row>
    <row r="73" spans="1:36" ht="16.5" hidden="1" customHeight="1" x14ac:dyDescent="0.25">
      <c r="A73" s="64"/>
      <c r="B73" s="67"/>
      <c r="C73" s="67"/>
      <c r="D73" s="67"/>
      <c r="E73" s="146"/>
      <c r="F73" s="67"/>
      <c r="G73" s="73"/>
      <c r="H73" s="58"/>
      <c r="I73" s="49"/>
      <c r="J73" s="52"/>
      <c r="K73" s="49">
        <f ca="1">IF(NOT(ISERROR(MATCH(J73,_xlfn.ANCHORARRAY(#REF!),0))),#REF!&amp;"Por favor no seleccionar los criterios de impacto",J73)</f>
        <v>0</v>
      </c>
      <c r="L73" s="58"/>
      <c r="M73" s="49"/>
      <c r="N73" s="61"/>
      <c r="O73" s="9">
        <v>6</v>
      </c>
      <c r="P73" s="22"/>
      <c r="Q73" s="11" t="str">
        <f t="shared" si="44"/>
        <v/>
      </c>
      <c r="R73" s="12"/>
      <c r="S73" s="12"/>
      <c r="T73" s="13" t="str">
        <f t="shared" si="39"/>
        <v/>
      </c>
      <c r="U73" s="12"/>
      <c r="V73" s="12"/>
      <c r="W73" s="12"/>
      <c r="X73" s="8" t="str">
        <f t="shared" si="45"/>
        <v/>
      </c>
      <c r="Y73" s="14" t="str">
        <f t="shared" si="40"/>
        <v/>
      </c>
      <c r="Z73" s="15" t="str">
        <f t="shared" si="41"/>
        <v/>
      </c>
      <c r="AA73" s="14" t="str">
        <f t="shared" si="42"/>
        <v/>
      </c>
      <c r="AB73" s="16" t="str">
        <f t="shared" si="46"/>
        <v/>
      </c>
      <c r="AC73" s="17" t="str">
        <f t="shared" si="43"/>
        <v/>
      </c>
      <c r="AD73" s="18"/>
      <c r="AE73" s="19"/>
      <c r="AF73" s="20"/>
      <c r="AG73" s="21"/>
      <c r="AH73" s="21"/>
      <c r="AI73" s="19"/>
      <c r="AJ73" s="20"/>
    </row>
    <row r="74" spans="1:36" ht="87.75" customHeight="1" x14ac:dyDescent="0.25">
      <c r="A74" s="62">
        <v>2</v>
      </c>
      <c r="B74" s="65" t="s">
        <v>68</v>
      </c>
      <c r="C74" s="65" t="s">
        <v>98</v>
      </c>
      <c r="D74" s="65" t="s">
        <v>99</v>
      </c>
      <c r="E74" s="144" t="s">
        <v>100</v>
      </c>
      <c r="F74" s="65" t="s">
        <v>48</v>
      </c>
      <c r="G74" s="71">
        <v>4380</v>
      </c>
      <c r="H74" s="56" t="str">
        <f>IF(G74&lt;=0,"",IF(G74&lt;=2,"Muy Baja",IF(G74&lt;=24,"Baja",IF(G74&lt;=500,"Media",IF(G74&lt;=5000,"Alta","Muy Alta")))))</f>
        <v>Alta</v>
      </c>
      <c r="I74" s="47">
        <f>IF(H74="","",IF(H74="Muy Baja",0.2,IF(H74="Baja",0.4,IF(H74="Media",0.6,IF(H74="Alta",0.8,IF(H74="Muy Alta",1,))))))</f>
        <v>0.8</v>
      </c>
      <c r="J74" s="50" t="s">
        <v>72</v>
      </c>
      <c r="K74" s="47" t="str">
        <f>IF(NOT(ISERROR(MATCH(J74,'[4]Tabla Impacto'!$B$221:$B$223,0))),'[4]Tabla Impacto'!$F$223&amp;"Por favor no seleccionar los criterios de impacto(Afectación Económica o presupuestal y Pérdida Reputacional)",J74)</f>
        <v xml:space="preserve">     Afectación menor a 10 SMLMV .</v>
      </c>
      <c r="L74" s="56" t="str">
        <f>IF(OR(K74='[4]Tabla Impacto'!$C$11,K74='[4]Tabla Impacto'!$D$11),"Leve",IF(OR(K74='[4]Tabla Impacto'!$C$12,K74='[4]Tabla Impacto'!$D$12),"Menor",IF(OR(K74='[4]Tabla Impacto'!$C$13,K74='[4]Tabla Impacto'!$D$13),"Moderado",IF(OR(K74='[4]Tabla Impacto'!$C$14,K74='[4]Tabla Impacto'!$D$14),"Mayor",IF(OR(K74='[4]Tabla Impacto'!$C$15,K74='[4]Tabla Impacto'!$D$15),"Catastrófico","")))))</f>
        <v>Leve</v>
      </c>
      <c r="M74" s="47">
        <f>IF(L74="","",IF(L74="Leve",0.2,IF(L74="Menor",0.4,IF(L74="Moderado",0.6,IF(L74="Mayor",0.8,IF(L74="Catastrófico",1,))))))</f>
        <v>0.2</v>
      </c>
      <c r="N74" s="59" t="str">
        <f>IF(OR(AND(H74="Muy Baja",L74="Leve"),AND(H74="Muy Baja",L74="Menor"),AND(H74="Baja",L74="Leve")),"Bajo",IF(OR(AND(H74="Muy baja",L74="Moderado"),AND(H74="Baja",L74="Menor"),AND(H74="Baja",L74="Moderado"),AND(H74="Media",L74="Leve"),AND(H74="Media",L74="Menor"),AND(H74="Media",L74="Moderado"),AND(H74="Alta",L74="Leve"),AND(H74="Alta",L74="Menor")),"Moderado",IF(OR(AND(H74="Muy Baja",L74="Mayor"),AND(H74="Baja",L74="Mayor"),AND(H74="Media",L74="Mayor"),AND(H74="Alta",L74="Moderado"),AND(H74="Alta",L74="Mayor"),AND(H74="Muy Alta",L74="Leve"),AND(H74="Muy Alta",L74="Menor"),AND(H74="Muy Alta",L74="Moderado"),AND(H74="Muy Alta",L74="Mayor")),"Alto",IF(OR(AND(H74="Muy Baja",L74="Catastrófico"),AND(H74="Baja",L74="Catastrófico"),AND(H74="Media",L74="Catastrófico"),AND(H74="Alta",L74="Catastrófico"),AND(H74="Muy Alta",L74="Catastrófico")),"Extremo",""))))</f>
        <v>Moderado</v>
      </c>
      <c r="O74" s="62">
        <v>2</v>
      </c>
      <c r="P74" s="93" t="s">
        <v>101</v>
      </c>
      <c r="Q74" s="88" t="str">
        <f>IF(OR(R74="Preventivo",R74="Detectivo"),"Probabilidad",IF(R74="Correctivo","Impacto",""))</f>
        <v>Probabilidad</v>
      </c>
      <c r="R74" s="82" t="s">
        <v>51</v>
      </c>
      <c r="S74" s="82" t="s">
        <v>63</v>
      </c>
      <c r="T74" s="84" t="str">
        <f>IF(AND(R74="Preventivo",S74="Automático"),"50%",IF(AND(R74="Preventivo",S74="Manual"),"40%",IF(AND(R74="Detectivo",S74="Automático"),"40%",IF(AND(R74="Detectivo",S74="Manual"),"30%",IF(AND(R74="Correctivo",S74="Automático"),"35%",IF(AND(R74="Correctivo",S74="Manual"),"25%",""))))))</f>
        <v>40%</v>
      </c>
      <c r="U74" s="82" t="s">
        <v>53</v>
      </c>
      <c r="V74" s="82" t="s">
        <v>54</v>
      </c>
      <c r="W74" s="82" t="s">
        <v>55</v>
      </c>
      <c r="X74" s="7">
        <f>IFERROR(IF(Q74="Probabilidad",(I74-(+I74*T74)),IF(Q74="Impacto",I74,"")),"")</f>
        <v>0.48</v>
      </c>
      <c r="Y74" s="76" t="str">
        <f>IFERROR(IF(X74="","",IF(X74&lt;=0.2,"Muy Baja",IF(X74&lt;=0.4,"Baja",IF(X74&lt;=0.6,"Media",IF(X74&lt;=0.8,"Alta","Muy Alta"))))),"")</f>
        <v>Media</v>
      </c>
      <c r="Z74" s="84">
        <f>+X74</f>
        <v>0.48</v>
      </c>
      <c r="AA74" s="76" t="str">
        <f>IFERROR(IF(AB74="","",IF(AB74&lt;=0.2,"Leve",IF(AB74&lt;=0.4,"Menor",IF(AB74&lt;=0.6,"Moderado",IF(AB74&lt;=0.8,"Mayor","Catastrófico"))))),"")</f>
        <v>Leve</v>
      </c>
      <c r="AB74" s="78">
        <f>IFERROR(IF(Q74="Impacto",(M74-(+M74*T74)),IF(Q74="Probabilidad",M74,"")),"")</f>
        <v>0.2</v>
      </c>
      <c r="AC74" s="80" t="str">
        <f>IFERROR(IF(OR(AND(Y74="Muy Baja",AA74="Leve"),AND(Y74="Muy Baja",AA74="Menor"),AND(Y74="Baja",AA74="Leve")),"Bajo",IF(OR(AND(Y74="Muy baja",AA74="Moderado"),AND(Y74="Baja",AA74="Menor"),AND(Y74="Baja",AA74="Moderado"),AND(Y74="Media",AA74="Leve"),AND(Y74="Media",AA74="Menor"),AND(Y74="Media",AA74="Moderado"),AND(Y74="Alta",AA74="Leve"),AND(Y74="Alta",AA74="Menor")),"Moderado",IF(OR(AND(Y74="Muy Baja",AA74="Mayor"),AND(Y74="Baja",AA74="Mayor"),AND(Y74="Media",AA74="Mayor"),AND(Y74="Alta",AA74="Moderado"),AND(Y74="Alta",AA74="Mayor"),AND(Y74="Muy Alta",AA74="Leve"),AND(Y74="Muy Alta",AA74="Menor"),AND(Y74="Muy Alta",AA74="Moderado"),AND(Y74="Muy Alta",AA74="Mayor")),"Alto",IF(OR(AND(Y74="Muy Baja",AA74="Catastrófico"),AND(Y74="Baja",AA74="Catastrófico"),AND(Y74="Media",AA74="Catastrófico"),AND(Y74="Alta",AA74="Catastrófico"),AND(Y74="Muy Alta",AA74="Catastrófico")),"Extremo","")))),"")</f>
        <v>Moderado</v>
      </c>
      <c r="AD74" s="82" t="s">
        <v>56</v>
      </c>
      <c r="AE74" s="123"/>
      <c r="AF74" s="125"/>
      <c r="AG74" s="127"/>
      <c r="AH74" s="127"/>
      <c r="AI74" s="123"/>
      <c r="AJ74" s="125"/>
    </row>
    <row r="75" spans="1:36" ht="48" hidden="1" customHeight="1" x14ac:dyDescent="0.25">
      <c r="A75" s="63"/>
      <c r="B75" s="66"/>
      <c r="C75" s="66"/>
      <c r="D75" s="66"/>
      <c r="E75" s="145"/>
      <c r="F75" s="66"/>
      <c r="G75" s="72"/>
      <c r="H75" s="57"/>
      <c r="I75" s="48"/>
      <c r="J75" s="51"/>
      <c r="K75" s="48">
        <f ca="1">IF(NOT(ISERROR(MATCH(J75,_xlfn.ANCHORARRAY(#REF!),0))),#REF!&amp;"Por favor no seleccionar los criterios de impacto",J75)</f>
        <v>0</v>
      </c>
      <c r="L75" s="57"/>
      <c r="M75" s="48"/>
      <c r="N75" s="60"/>
      <c r="O75" s="64"/>
      <c r="P75" s="94"/>
      <c r="Q75" s="89"/>
      <c r="R75" s="83"/>
      <c r="S75" s="83"/>
      <c r="T75" s="85"/>
      <c r="U75" s="83"/>
      <c r="V75" s="83"/>
      <c r="W75" s="83"/>
      <c r="X75" s="7" t="str">
        <f>IFERROR(IF(AND(Q74="Probabilidad",Q75="Probabilidad"),(Z74-(+Z74*T75)),IF(Q75="Probabilidad",(I74-(+I74*T75)),IF(Q75="Impacto",Z74,""))),"")</f>
        <v/>
      </c>
      <c r="Y75" s="77"/>
      <c r="Z75" s="85"/>
      <c r="AA75" s="77"/>
      <c r="AB75" s="79"/>
      <c r="AC75" s="81"/>
      <c r="AD75" s="83"/>
      <c r="AE75" s="124"/>
      <c r="AF75" s="126"/>
      <c r="AG75" s="128"/>
      <c r="AH75" s="128"/>
      <c r="AI75" s="124"/>
      <c r="AJ75" s="126"/>
    </row>
    <row r="76" spans="1:36" ht="16.5" hidden="1" customHeight="1" x14ac:dyDescent="0.25">
      <c r="A76" s="63"/>
      <c r="B76" s="66"/>
      <c r="C76" s="66"/>
      <c r="D76" s="66"/>
      <c r="E76" s="145"/>
      <c r="F76" s="66"/>
      <c r="G76" s="72"/>
      <c r="H76" s="57"/>
      <c r="I76" s="48"/>
      <c r="J76" s="51"/>
      <c r="K76" s="48">
        <f ca="1">IF(NOT(ISERROR(MATCH(J76,_xlfn.ANCHORARRAY(#REF!),0))),#REF!&amp;"Por favor no seleccionar los criterios de impacto",J76)</f>
        <v>0</v>
      </c>
      <c r="L76" s="57"/>
      <c r="M76" s="48"/>
      <c r="N76" s="60"/>
      <c r="O76" s="9">
        <v>3</v>
      </c>
      <c r="P76" s="10"/>
      <c r="Q76" s="11" t="str">
        <f>IF(OR(R76="Preventivo",R76="Detectivo"),"Probabilidad",IF(R76="Correctivo","Impacto",""))</f>
        <v/>
      </c>
      <c r="R76" s="12"/>
      <c r="S76" s="12"/>
      <c r="T76" s="13" t="str">
        <f t="shared" ref="T76:T79" si="47">IF(AND(R76="Preventivo",S76="Automático"),"50%",IF(AND(R76="Preventivo",S76="Manual"),"40%",IF(AND(R76="Detectivo",S76="Automático"),"40%",IF(AND(R76="Detectivo",S76="Manual"),"30%",IF(AND(R76="Correctivo",S76="Automático"),"35%",IF(AND(R76="Correctivo",S76="Manual"),"25%",""))))))</f>
        <v/>
      </c>
      <c r="U76" s="12"/>
      <c r="V76" s="12"/>
      <c r="W76" s="12"/>
      <c r="X76" s="8" t="str">
        <f>IFERROR(IF(AND(Q75="Probabilidad",Q76="Probabilidad"),(Z75-(+Z75*T76)),IF(AND(Q75="Impacto",Q76="Probabilidad"),(Z74-(+Z74*T76)),IF(Q76="Impacto",Z75,""))),"")</f>
        <v/>
      </c>
      <c r="Y76" s="14" t="str">
        <f t="shared" si="40"/>
        <v/>
      </c>
      <c r="Z76" s="15" t="str">
        <f t="shared" ref="Z76:Z79" si="48">+X76</f>
        <v/>
      </c>
      <c r="AA76" s="14" t="str">
        <f t="shared" si="42"/>
        <v/>
      </c>
      <c r="AB76" s="16" t="str">
        <f>IFERROR(IF(AND(Q75="Impacto",Q76="Impacto"),(AB75-(+AB75*T76)),IF(AND(Q75="Probabilidad",Q76="Impacto"),(AB74-(+AB74*T76)),IF(Q76="Probabilidad",AB75,""))),"")</f>
        <v/>
      </c>
      <c r="AC76" s="17" t="str">
        <f t="shared" ref="AC76" si="49">IFERROR(IF(OR(AND(Y76="Muy Baja",AA76="Leve"),AND(Y76="Muy Baja",AA76="Menor"),AND(Y76="Baja",AA76="Leve")),"Bajo",IF(OR(AND(Y76="Muy baja",AA76="Moderado"),AND(Y76="Baja",AA76="Menor"),AND(Y76="Baja",AA76="Moderado"),AND(Y76="Media",AA76="Leve"),AND(Y76="Media",AA76="Menor"),AND(Y76="Media",AA76="Moderado"),AND(Y76="Alta",AA76="Leve"),AND(Y76="Alta",AA76="Menor")),"Moderado",IF(OR(AND(Y76="Muy Baja",AA76="Mayor"),AND(Y76="Baja",AA76="Mayor"),AND(Y76="Media",AA76="Mayor"),AND(Y76="Alta",AA76="Moderado"),AND(Y76="Alta",AA76="Mayor"),AND(Y76="Muy Alta",AA76="Leve"),AND(Y76="Muy Alta",AA76="Menor"),AND(Y76="Muy Alta",AA76="Moderado"),AND(Y76="Muy Alta",AA76="Mayor")),"Alto",IF(OR(AND(Y76="Muy Baja",AA76="Catastrófico"),AND(Y76="Baja",AA76="Catastrófico"),AND(Y76="Media",AA76="Catastrófico"),AND(Y76="Alta",AA76="Catastrófico"),AND(Y76="Muy Alta",AA76="Catastrófico")),"Extremo","")))),"")</f>
        <v/>
      </c>
      <c r="AD76" s="18"/>
      <c r="AE76" s="19"/>
      <c r="AF76" s="20"/>
      <c r="AG76" s="21"/>
      <c r="AH76" s="21"/>
      <c r="AI76" s="19"/>
      <c r="AJ76" s="20"/>
    </row>
    <row r="77" spans="1:36" ht="16.5" hidden="1" customHeight="1" x14ac:dyDescent="0.25">
      <c r="A77" s="63"/>
      <c r="B77" s="66"/>
      <c r="C77" s="66"/>
      <c r="D77" s="66"/>
      <c r="E77" s="145"/>
      <c r="F77" s="66"/>
      <c r="G77" s="72"/>
      <c r="H77" s="57"/>
      <c r="I77" s="48"/>
      <c r="J77" s="51"/>
      <c r="K77" s="48">
        <f ca="1">IF(NOT(ISERROR(MATCH(J77,_xlfn.ANCHORARRAY(#REF!),0))),#REF!&amp;"Por favor no seleccionar los criterios de impacto",J77)</f>
        <v>0</v>
      </c>
      <c r="L77" s="57"/>
      <c r="M77" s="48"/>
      <c r="N77" s="60"/>
      <c r="O77" s="9">
        <v>4</v>
      </c>
      <c r="P77" s="22"/>
      <c r="Q77" s="11" t="str">
        <f t="shared" ref="Q77:Q79" si="50">IF(OR(R77="Preventivo",R77="Detectivo"),"Probabilidad",IF(R77="Correctivo","Impacto",""))</f>
        <v/>
      </c>
      <c r="R77" s="12"/>
      <c r="S77" s="12"/>
      <c r="T77" s="13" t="str">
        <f t="shared" si="47"/>
        <v/>
      </c>
      <c r="U77" s="12"/>
      <c r="V77" s="12"/>
      <c r="W77" s="12"/>
      <c r="X77" s="8" t="str">
        <f t="shared" ref="X77:X79" si="51">IFERROR(IF(AND(Q76="Probabilidad",Q77="Probabilidad"),(Z76-(+Z76*T77)),IF(AND(Q76="Impacto",Q77="Probabilidad"),(Z75-(+Z75*T77)),IF(Q77="Impacto",Z76,""))),"")</f>
        <v/>
      </c>
      <c r="Y77" s="14" t="str">
        <f t="shared" si="40"/>
        <v/>
      </c>
      <c r="Z77" s="15" t="str">
        <f t="shared" si="48"/>
        <v/>
      </c>
      <c r="AA77" s="14" t="str">
        <f t="shared" si="42"/>
        <v/>
      </c>
      <c r="AB77" s="16" t="str">
        <f t="shared" ref="AB77:AB79" si="52">IFERROR(IF(AND(Q76="Impacto",Q77="Impacto"),(AB76-(+AB76*T77)),IF(AND(Q76="Probabilidad",Q77="Impacto"),(AB75-(+AB75*T77)),IF(Q77="Probabilidad",AB76,""))),"")</f>
        <v/>
      </c>
      <c r="AC77" s="17" t="str">
        <f>IFERROR(IF(OR(AND(Y77="Muy Baja",AA77="Leve"),AND(Y77="Muy Baja",AA77="Menor"),AND(Y77="Baja",AA77="Leve")),"Bajo",IF(OR(AND(Y77="Muy baja",AA77="Moderado"),AND(Y77="Baja",AA77="Menor"),AND(Y77="Baja",AA77="Moderado"),AND(Y77="Media",AA77="Leve"),AND(Y77="Media",AA77="Menor"),AND(Y77="Media",AA77="Moderado"),AND(Y77="Alta",AA77="Leve"),AND(Y77="Alta",AA77="Menor")),"Moderado",IF(OR(AND(Y77="Muy Baja",AA77="Mayor"),AND(Y77="Baja",AA77="Mayor"),AND(Y77="Media",AA77="Mayor"),AND(Y77="Alta",AA77="Moderado"),AND(Y77="Alta",AA77="Mayor"),AND(Y77="Muy Alta",AA77="Leve"),AND(Y77="Muy Alta",AA77="Menor"),AND(Y77="Muy Alta",AA77="Moderado"),AND(Y77="Muy Alta",AA77="Mayor")),"Alto",IF(OR(AND(Y77="Muy Baja",AA77="Catastrófico"),AND(Y77="Baja",AA77="Catastrófico"),AND(Y77="Media",AA77="Catastrófico"),AND(Y77="Alta",AA77="Catastrófico"),AND(Y77="Muy Alta",AA77="Catastrófico")),"Extremo","")))),"")</f>
        <v/>
      </c>
      <c r="AD77" s="18"/>
      <c r="AE77" s="19"/>
      <c r="AF77" s="20"/>
      <c r="AG77" s="21"/>
      <c r="AH77" s="21"/>
      <c r="AI77" s="19"/>
      <c r="AJ77" s="20"/>
    </row>
    <row r="78" spans="1:36" ht="16.5" hidden="1" customHeight="1" x14ac:dyDescent="0.25">
      <c r="A78" s="63"/>
      <c r="B78" s="66"/>
      <c r="C78" s="66"/>
      <c r="D78" s="66"/>
      <c r="E78" s="145"/>
      <c r="F78" s="66"/>
      <c r="G78" s="72"/>
      <c r="H78" s="57"/>
      <c r="I78" s="48"/>
      <c r="J78" s="51"/>
      <c r="K78" s="48">
        <f ca="1">IF(NOT(ISERROR(MATCH(J78,_xlfn.ANCHORARRAY(#REF!),0))),#REF!&amp;"Por favor no seleccionar los criterios de impacto",J78)</f>
        <v>0</v>
      </c>
      <c r="L78" s="57"/>
      <c r="M78" s="48"/>
      <c r="N78" s="60"/>
      <c r="O78" s="9">
        <v>5</v>
      </c>
      <c r="P78" s="22"/>
      <c r="Q78" s="11" t="str">
        <f t="shared" si="50"/>
        <v/>
      </c>
      <c r="R78" s="12"/>
      <c r="S78" s="12"/>
      <c r="T78" s="13" t="str">
        <f t="shared" si="47"/>
        <v/>
      </c>
      <c r="U78" s="12"/>
      <c r="V78" s="12"/>
      <c r="W78" s="12"/>
      <c r="X78" s="8" t="str">
        <f t="shared" si="51"/>
        <v/>
      </c>
      <c r="Y78" s="14" t="str">
        <f t="shared" si="40"/>
        <v/>
      </c>
      <c r="Z78" s="15" t="str">
        <f t="shared" si="48"/>
        <v/>
      </c>
      <c r="AA78" s="14" t="str">
        <f t="shared" si="42"/>
        <v/>
      </c>
      <c r="AB78" s="16" t="str">
        <f t="shared" si="52"/>
        <v/>
      </c>
      <c r="AC78" s="17" t="str">
        <f t="shared" ref="AC78:AC79" si="53">IFERROR(IF(OR(AND(Y78="Muy Baja",AA78="Leve"),AND(Y78="Muy Baja",AA78="Menor"),AND(Y78="Baja",AA78="Leve")),"Bajo",IF(OR(AND(Y78="Muy baja",AA78="Moderado"),AND(Y78="Baja",AA78="Menor"),AND(Y78="Baja",AA78="Moderado"),AND(Y78="Media",AA78="Leve"),AND(Y78="Media",AA78="Menor"),AND(Y78="Media",AA78="Moderado"),AND(Y78="Alta",AA78="Leve"),AND(Y78="Alta",AA78="Menor")),"Moderado",IF(OR(AND(Y78="Muy Baja",AA78="Mayor"),AND(Y78="Baja",AA78="Mayor"),AND(Y78="Media",AA78="Mayor"),AND(Y78="Alta",AA78="Moderado"),AND(Y78="Alta",AA78="Mayor"),AND(Y78="Muy Alta",AA78="Leve"),AND(Y78="Muy Alta",AA78="Menor"),AND(Y78="Muy Alta",AA78="Moderado"),AND(Y78="Muy Alta",AA78="Mayor")),"Alto",IF(OR(AND(Y78="Muy Baja",AA78="Catastrófico"),AND(Y78="Baja",AA78="Catastrófico"),AND(Y78="Media",AA78="Catastrófico"),AND(Y78="Alta",AA78="Catastrófico"),AND(Y78="Muy Alta",AA78="Catastrófico")),"Extremo","")))),"")</f>
        <v/>
      </c>
      <c r="AD78" s="18"/>
      <c r="AE78" s="19"/>
      <c r="AF78" s="20"/>
      <c r="AG78" s="21"/>
      <c r="AH78" s="21"/>
      <c r="AI78" s="19"/>
      <c r="AJ78" s="20"/>
    </row>
    <row r="79" spans="1:36" ht="16.5" hidden="1" customHeight="1" x14ac:dyDescent="0.25">
      <c r="A79" s="64"/>
      <c r="B79" s="67"/>
      <c r="C79" s="67"/>
      <c r="D79" s="67"/>
      <c r="E79" s="146"/>
      <c r="F79" s="67"/>
      <c r="G79" s="73"/>
      <c r="H79" s="58"/>
      <c r="I79" s="49"/>
      <c r="J79" s="52"/>
      <c r="K79" s="49">
        <f ca="1">IF(NOT(ISERROR(MATCH(J79,_xlfn.ANCHORARRAY(#REF!),0))),#REF!&amp;"Por favor no seleccionar los criterios de impacto",J79)</f>
        <v>0</v>
      </c>
      <c r="L79" s="58"/>
      <c r="M79" s="49"/>
      <c r="N79" s="61"/>
      <c r="O79" s="9">
        <v>6</v>
      </c>
      <c r="P79" s="22"/>
      <c r="Q79" s="11" t="str">
        <f t="shared" si="50"/>
        <v/>
      </c>
      <c r="R79" s="12"/>
      <c r="S79" s="12"/>
      <c r="T79" s="13" t="str">
        <f t="shared" si="47"/>
        <v/>
      </c>
      <c r="U79" s="12"/>
      <c r="V79" s="12"/>
      <c r="W79" s="12"/>
      <c r="X79" s="8" t="str">
        <f t="shared" si="51"/>
        <v/>
      </c>
      <c r="Y79" s="14" t="str">
        <f t="shared" si="40"/>
        <v/>
      </c>
      <c r="Z79" s="15" t="str">
        <f t="shared" si="48"/>
        <v/>
      </c>
      <c r="AA79" s="14" t="str">
        <f t="shared" si="42"/>
        <v/>
      </c>
      <c r="AB79" s="16" t="str">
        <f t="shared" si="52"/>
        <v/>
      </c>
      <c r="AC79" s="17" t="str">
        <f t="shared" si="53"/>
        <v/>
      </c>
      <c r="AD79" s="18"/>
      <c r="AE79" s="19"/>
      <c r="AF79" s="20"/>
      <c r="AG79" s="21"/>
      <c r="AH79" s="21"/>
      <c r="AI79" s="19"/>
      <c r="AJ79" s="20"/>
    </row>
    <row r="80" spans="1:36" ht="23.25" x14ac:dyDescent="0.3">
      <c r="A80" s="112" t="s">
        <v>0</v>
      </c>
      <c r="B80" s="113"/>
      <c r="C80" s="114" t="s">
        <v>102</v>
      </c>
      <c r="D80" s="115"/>
      <c r="E80" s="115"/>
      <c r="F80" s="115"/>
      <c r="G80" s="115"/>
      <c r="H80" s="115"/>
      <c r="I80" s="115"/>
      <c r="J80" s="115"/>
      <c r="K80" s="115"/>
      <c r="L80" s="115"/>
      <c r="M80" s="115"/>
      <c r="N80" s="116"/>
      <c r="O80" s="117"/>
      <c r="P80" s="117"/>
      <c r="Q80" s="117"/>
      <c r="R80" s="3"/>
      <c r="S80" s="3"/>
      <c r="T80" s="3"/>
      <c r="U80" s="3"/>
      <c r="V80" s="3"/>
      <c r="W80" s="3"/>
      <c r="X80" s="3"/>
      <c r="Y80" s="3"/>
      <c r="Z80" s="3"/>
      <c r="AA80" s="3"/>
      <c r="AB80" s="3"/>
      <c r="AC80" s="3"/>
      <c r="AD80" s="3"/>
      <c r="AE80" s="3"/>
      <c r="AF80" s="3"/>
      <c r="AG80" s="3"/>
      <c r="AH80" s="3"/>
      <c r="AI80" s="3"/>
      <c r="AJ80" s="3"/>
    </row>
    <row r="81" spans="1:36" ht="23.25" x14ac:dyDescent="0.3">
      <c r="A81" s="112" t="s">
        <v>2</v>
      </c>
      <c r="B81" s="113"/>
      <c r="C81" s="118" t="s">
        <v>103</v>
      </c>
      <c r="D81" s="115"/>
      <c r="E81" s="115"/>
      <c r="F81" s="115"/>
      <c r="G81" s="115"/>
      <c r="H81" s="115"/>
      <c r="I81" s="115"/>
      <c r="J81" s="115"/>
      <c r="K81" s="115"/>
      <c r="L81" s="115"/>
      <c r="M81" s="115"/>
      <c r="N81" s="116"/>
      <c r="O81" s="5"/>
      <c r="P81" s="3"/>
      <c r="Q81" s="3"/>
      <c r="R81" s="3"/>
      <c r="S81" s="3"/>
      <c r="T81" s="3"/>
      <c r="U81" s="3"/>
      <c r="V81" s="3"/>
      <c r="W81" s="3"/>
      <c r="X81" s="3"/>
      <c r="Y81" s="3"/>
      <c r="Z81" s="3"/>
      <c r="AA81" s="3"/>
      <c r="AB81" s="3"/>
      <c r="AC81" s="3"/>
      <c r="AD81" s="3"/>
      <c r="AE81" s="3"/>
      <c r="AF81" s="3"/>
      <c r="AG81" s="3"/>
      <c r="AH81" s="3"/>
      <c r="AI81" s="3"/>
      <c r="AJ81" s="3"/>
    </row>
    <row r="82" spans="1:36" ht="23.25" x14ac:dyDescent="0.3">
      <c r="A82" s="112" t="s">
        <v>4</v>
      </c>
      <c r="B82" s="113"/>
      <c r="C82" s="118" t="s">
        <v>104</v>
      </c>
      <c r="D82" s="119"/>
      <c r="E82" s="119"/>
      <c r="F82" s="119"/>
      <c r="G82" s="119"/>
      <c r="H82" s="119"/>
      <c r="I82" s="119"/>
      <c r="J82" s="119"/>
      <c r="K82" s="119"/>
      <c r="L82" s="119"/>
      <c r="M82" s="119"/>
      <c r="N82" s="120"/>
      <c r="O82" s="5"/>
      <c r="P82" s="3"/>
      <c r="Q82" s="3"/>
      <c r="R82" s="3"/>
      <c r="S82" s="3"/>
      <c r="T82" s="3"/>
      <c r="U82" s="3"/>
      <c r="V82" s="3"/>
      <c r="W82" s="3"/>
      <c r="X82" s="3"/>
      <c r="Y82" s="3"/>
      <c r="Z82" s="3"/>
      <c r="AA82" s="3"/>
      <c r="AB82" s="3"/>
      <c r="AC82" s="3"/>
      <c r="AD82" s="3"/>
      <c r="AE82" s="3"/>
      <c r="AF82" s="3"/>
      <c r="AG82" s="3"/>
      <c r="AH82" s="3"/>
      <c r="AI82" s="3"/>
      <c r="AJ82" s="3"/>
    </row>
    <row r="83" spans="1:36" ht="16.5" x14ac:dyDescent="0.25">
      <c r="A83" s="105" t="s">
        <v>6</v>
      </c>
      <c r="B83" s="106"/>
      <c r="C83" s="106"/>
      <c r="D83" s="106"/>
      <c r="E83" s="106"/>
      <c r="F83" s="106"/>
      <c r="G83" s="107"/>
      <c r="H83" s="105" t="s">
        <v>7</v>
      </c>
      <c r="I83" s="106"/>
      <c r="J83" s="106"/>
      <c r="K83" s="106"/>
      <c r="L83" s="106"/>
      <c r="M83" s="106"/>
      <c r="N83" s="107"/>
      <c r="O83" s="105" t="s">
        <v>8</v>
      </c>
      <c r="P83" s="106"/>
      <c r="Q83" s="106"/>
      <c r="R83" s="106"/>
      <c r="S83" s="106"/>
      <c r="T83" s="106"/>
      <c r="U83" s="106"/>
      <c r="V83" s="106"/>
      <c r="W83" s="107"/>
      <c r="X83" s="105" t="s">
        <v>9</v>
      </c>
      <c r="Y83" s="106"/>
      <c r="Z83" s="106"/>
      <c r="AA83" s="106"/>
      <c r="AB83" s="106"/>
      <c r="AC83" s="106"/>
      <c r="AD83" s="107"/>
      <c r="AE83" s="105" t="s">
        <v>10</v>
      </c>
      <c r="AF83" s="106"/>
      <c r="AG83" s="106"/>
      <c r="AH83" s="106"/>
      <c r="AI83" s="106"/>
      <c r="AJ83" s="107"/>
    </row>
    <row r="84" spans="1:36" ht="16.5" x14ac:dyDescent="0.25">
      <c r="A84" s="108" t="s">
        <v>11</v>
      </c>
      <c r="B84" s="110" t="s">
        <v>12</v>
      </c>
      <c r="C84" s="102" t="s">
        <v>13</v>
      </c>
      <c r="D84" s="102" t="s">
        <v>14</v>
      </c>
      <c r="E84" s="111" t="s">
        <v>15</v>
      </c>
      <c r="F84" s="103" t="s">
        <v>16</v>
      </c>
      <c r="G84" s="102" t="s">
        <v>17</v>
      </c>
      <c r="H84" s="104" t="s">
        <v>18</v>
      </c>
      <c r="I84" s="101" t="s">
        <v>19</v>
      </c>
      <c r="J84" s="103" t="s">
        <v>20</v>
      </c>
      <c r="K84" s="103" t="s">
        <v>21</v>
      </c>
      <c r="L84" s="99" t="s">
        <v>22</v>
      </c>
      <c r="M84" s="101" t="s">
        <v>19</v>
      </c>
      <c r="N84" s="102" t="s">
        <v>23</v>
      </c>
      <c r="O84" s="97" t="s">
        <v>24</v>
      </c>
      <c r="P84" s="95" t="s">
        <v>25</v>
      </c>
      <c r="Q84" s="103" t="s">
        <v>26</v>
      </c>
      <c r="R84" s="95" t="s">
        <v>27</v>
      </c>
      <c r="S84" s="95"/>
      <c r="T84" s="95"/>
      <c r="U84" s="95"/>
      <c r="V84" s="95"/>
      <c r="W84" s="95"/>
      <c r="X84" s="96" t="s">
        <v>28</v>
      </c>
      <c r="Y84" s="96" t="s">
        <v>29</v>
      </c>
      <c r="Z84" s="96" t="s">
        <v>19</v>
      </c>
      <c r="AA84" s="96" t="s">
        <v>30</v>
      </c>
      <c r="AB84" s="96" t="s">
        <v>19</v>
      </c>
      <c r="AC84" s="96" t="s">
        <v>31</v>
      </c>
      <c r="AD84" s="97" t="s">
        <v>32</v>
      </c>
      <c r="AE84" s="95" t="s">
        <v>10</v>
      </c>
      <c r="AF84" s="95" t="s">
        <v>33</v>
      </c>
      <c r="AG84" s="95" t="s">
        <v>34</v>
      </c>
      <c r="AH84" s="95" t="s">
        <v>35</v>
      </c>
      <c r="AI84" s="95" t="s">
        <v>36</v>
      </c>
      <c r="AJ84" s="95" t="s">
        <v>37</v>
      </c>
    </row>
    <row r="85" spans="1:36" ht="78.75" x14ac:dyDescent="0.25">
      <c r="A85" s="109"/>
      <c r="B85" s="110"/>
      <c r="C85" s="95"/>
      <c r="D85" s="95"/>
      <c r="E85" s="110"/>
      <c r="F85" s="102"/>
      <c r="G85" s="95"/>
      <c r="H85" s="102"/>
      <c r="I85" s="100"/>
      <c r="J85" s="102"/>
      <c r="K85" s="102"/>
      <c r="L85" s="100"/>
      <c r="M85" s="100"/>
      <c r="N85" s="95"/>
      <c r="O85" s="98"/>
      <c r="P85" s="95"/>
      <c r="Q85" s="102"/>
      <c r="R85" s="6" t="s">
        <v>38</v>
      </c>
      <c r="S85" s="6" t="s">
        <v>39</v>
      </c>
      <c r="T85" s="6" t="s">
        <v>40</v>
      </c>
      <c r="U85" s="6" t="s">
        <v>41</v>
      </c>
      <c r="V85" s="6" t="s">
        <v>42</v>
      </c>
      <c r="W85" s="6" t="s">
        <v>43</v>
      </c>
      <c r="X85" s="96"/>
      <c r="Y85" s="96"/>
      <c r="Z85" s="96"/>
      <c r="AA85" s="96"/>
      <c r="AB85" s="96"/>
      <c r="AC85" s="96"/>
      <c r="AD85" s="98"/>
      <c r="AE85" s="95"/>
      <c r="AF85" s="95"/>
      <c r="AG85" s="95"/>
      <c r="AH85" s="95"/>
      <c r="AI85" s="95"/>
      <c r="AJ85" s="95"/>
    </row>
    <row r="86" spans="1:36" ht="16.5" x14ac:dyDescent="0.25">
      <c r="A86" s="62">
        <v>1</v>
      </c>
      <c r="B86" s="65" t="s">
        <v>57</v>
      </c>
      <c r="C86" s="65" t="s">
        <v>105</v>
      </c>
      <c r="D86" s="65" t="s">
        <v>106</v>
      </c>
      <c r="E86" s="68" t="s">
        <v>107</v>
      </c>
      <c r="F86" s="65" t="s">
        <v>108</v>
      </c>
      <c r="G86" s="71">
        <f>52*5*5+52*2*2</f>
        <v>1508</v>
      </c>
      <c r="H86" s="56" t="str">
        <f>IF(G86&lt;=0,"",IF(G86&lt;=2,"Muy Baja",IF(G86&lt;=24,"Baja",IF(G86&lt;=500,"Media",IF(G86&lt;=5000,"Alta","Muy Alta")))))</f>
        <v>Alta</v>
      </c>
      <c r="I86" s="47">
        <f>IF(H86="","",IF(H86="Muy Baja",0.2,IF(H86="Baja",0.4,IF(H86="Media",0.6,IF(H86="Alta",0.8,IF(H86="Muy Alta",1,))))))</f>
        <v>0.8</v>
      </c>
      <c r="J86" s="50" t="s">
        <v>61</v>
      </c>
      <c r="K86" s="47" t="str">
        <f>IF(NOT(ISERROR(MATCH(J86,'[5]Tabla Impacto'!$B$221:$B$223,0))),'[5]Tabla Impacto'!$F$223&amp;"Por favor no seleccionar los criterios de impacto(Afectación Económica o presupuestal y Pérdida Reputacional)",J86)</f>
        <v xml:space="preserve">     Entre 100 y 500 SMLMV </v>
      </c>
      <c r="L86" s="56" t="str">
        <f>IF(OR(K86='[5]Tabla Impacto'!$C$11,K86='[5]Tabla Impacto'!$D$11),"Leve",IF(OR(K86='[5]Tabla Impacto'!$C$12,K86='[5]Tabla Impacto'!$D$12),"Menor",IF(OR(K86='[5]Tabla Impacto'!$C$13,K86='[5]Tabla Impacto'!$D$13),"Moderado",IF(OR(K86='[5]Tabla Impacto'!$C$14,K86='[5]Tabla Impacto'!$D$14),"Mayor",IF(OR(K86='[5]Tabla Impacto'!$C$15,K86='[5]Tabla Impacto'!$D$15),"Catastrófico","")))))</f>
        <v>Mayor</v>
      </c>
      <c r="M86" s="47">
        <f>IF(L86="","",IF(L86="Leve",0.2,IF(L86="Menor",0.4,IF(L86="Moderado",0.6,IF(L86="Mayor",0.8,IF(L86="Catastrófico",1,))))))</f>
        <v>0.8</v>
      </c>
      <c r="N86" s="59" t="str">
        <f>IF(OR(AND(H86="Muy Baja",L86="Leve"),AND(H86="Muy Baja",L86="Menor"),AND(H86="Baja",L86="Leve")),"Bajo",IF(OR(AND(H86="Muy baja",L86="Moderado"),AND(H86="Baja",L86="Menor"),AND(H86="Baja",L86="Moderado"),AND(H86="Media",L86="Leve"),AND(H86="Media",L86="Menor"),AND(H86="Media",L86="Moderado"),AND(H86="Alta",L86="Leve"),AND(H86="Alta",L86="Menor")),"Moderado",IF(OR(AND(H86="Muy Baja",L86="Mayor"),AND(H86="Baja",L86="Mayor"),AND(H86="Media",L86="Mayor"),AND(H86="Alta",L86="Moderado"),AND(H86="Alta",L86="Mayor"),AND(H86="Muy Alta",L86="Leve"),AND(H86="Muy Alta",L86="Menor"),AND(H86="Muy Alta",L86="Moderado"),AND(H86="Muy Alta",L86="Mayor")),"Alto",IF(OR(AND(H86="Muy Baja",L86="Catastrófico"),AND(H86="Baja",L86="Catastrófico"),AND(H86="Media",L86="Catastrófico"),AND(H86="Alta",L86="Catastrófico"),AND(H86="Muy Alta",L86="Catastrófico")),"Extremo",""))))</f>
        <v>Alto</v>
      </c>
      <c r="O86" s="62">
        <v>1</v>
      </c>
      <c r="P86" s="68" t="s">
        <v>109</v>
      </c>
      <c r="Q86" s="88" t="str">
        <f>IF(OR(R86="Preventivo",R86="Detectivo"),"Probabilidad",IF(R86="Correctivo","Impacto",""))</f>
        <v>Probabilidad</v>
      </c>
      <c r="R86" s="82" t="s">
        <v>51</v>
      </c>
      <c r="S86" s="82" t="s">
        <v>63</v>
      </c>
      <c r="T86" s="84" t="str">
        <f>IF(AND(R86="Preventivo",S86="Automático"),"50%",IF(AND(R86="Preventivo",S86="Manual"),"40%",IF(AND(R86="Detectivo",S86="Automático"),"40%",IF(AND(R86="Detectivo",S86="Manual"),"30%",IF(AND(R86="Correctivo",S86="Automático"),"35%",IF(AND(R86="Correctivo",S86="Manual"),"25%",""))))))</f>
        <v>40%</v>
      </c>
      <c r="U86" s="82" t="s">
        <v>53</v>
      </c>
      <c r="V86" s="82" t="s">
        <v>54</v>
      </c>
      <c r="W86" s="82" t="s">
        <v>55</v>
      </c>
      <c r="X86" s="7">
        <f>IFERROR(IF(Q86="Probabilidad",(I86-(+I86*T86)),IF(Q86="Impacto",I86,"")),"")</f>
        <v>0.48</v>
      </c>
      <c r="Y86" s="76" t="str">
        <f>IFERROR(IF(X86="","",IF(X86&lt;=0.2,"Muy Baja",IF(X86&lt;=0.4,"Baja",IF(X86&lt;=0.6,"Media",IF(X86&lt;=0.8,"Alta","Muy Alta"))))),"")</f>
        <v>Media</v>
      </c>
      <c r="Z86" s="84">
        <f>+X86</f>
        <v>0.48</v>
      </c>
      <c r="AA86" s="76" t="str">
        <f>IFERROR(IF(AB86="","",IF(AB86&lt;=0.2,"Leve",IF(AB86&lt;=0.4,"Menor",IF(AB86&lt;=0.6,"Moderado",IF(AB86&lt;=0.8,"Mayor","Catastrófico"))))),"")</f>
        <v>Mayor</v>
      </c>
      <c r="AB86" s="84">
        <f>IFERROR(IF(Q86="Impacto",(M86-(+M86*T86)),IF(Q86="Probabilidad",M86,"")),"")</f>
        <v>0.8</v>
      </c>
      <c r="AC86" s="80" t="str">
        <f>IFERROR(IF(OR(AND(Y86="Muy Baja",AA86="Leve"),AND(Y86="Muy Baja",AA86="Menor"),AND(Y86="Baja",AA86="Leve")),"Bajo",IF(OR(AND(Y86="Muy baja",AA86="Moderado"),AND(Y86="Baja",AA86="Menor"),AND(Y86="Baja",AA86="Moderado"),AND(Y86="Media",AA86="Leve"),AND(Y86="Media",AA86="Menor"),AND(Y86="Media",AA86="Moderado"),AND(Y86="Alta",AA86="Leve"),AND(Y86="Alta",AA86="Menor")),"Moderado",IF(OR(AND(Y86="Muy Baja",AA86="Mayor"),AND(Y86="Baja",AA86="Mayor"),AND(Y86="Media",AA86="Mayor"),AND(Y86="Alta",AA86="Moderado"),AND(Y86="Alta",AA86="Mayor"),AND(Y86="Muy Alta",AA86="Leve"),AND(Y86="Muy Alta",AA86="Menor"),AND(Y86="Muy Alta",AA86="Moderado"),AND(Y86="Muy Alta",AA86="Mayor")),"Alto",IF(OR(AND(Y86="Muy Baja",AA86="Catastrófico"),AND(Y86="Baja",AA86="Catastrófico"),AND(Y86="Media",AA86="Catastrófico"),AND(Y86="Alta",AA86="Catastrófico"),AND(Y86="Muy Alta",AA86="Catastrófico")),"Extremo","")))),"")</f>
        <v>Alto</v>
      </c>
      <c r="AD86" s="82" t="s">
        <v>64</v>
      </c>
      <c r="AE86" s="65" t="s">
        <v>110</v>
      </c>
      <c r="AF86" s="71" t="s">
        <v>111</v>
      </c>
      <c r="AG86" s="74"/>
      <c r="AH86" s="74"/>
      <c r="AI86" s="65"/>
      <c r="AJ86" s="71"/>
    </row>
    <row r="87" spans="1:36" ht="98.25" customHeight="1" x14ac:dyDescent="0.25">
      <c r="A87" s="63"/>
      <c r="B87" s="66"/>
      <c r="C87" s="66"/>
      <c r="D87" s="66"/>
      <c r="E87" s="69"/>
      <c r="F87" s="66"/>
      <c r="G87" s="72"/>
      <c r="H87" s="57"/>
      <c r="I87" s="48"/>
      <c r="J87" s="51"/>
      <c r="K87" s="48">
        <f ca="1">IF(NOT(ISERROR(MATCH(J87,_xlfn.ANCHORARRAY(E98),0))),I100&amp;"Por favor no seleccionar los criterios de impacto",J87)</f>
        <v>0</v>
      </c>
      <c r="L87" s="57"/>
      <c r="M87" s="48"/>
      <c r="N87" s="60"/>
      <c r="O87" s="64"/>
      <c r="P87" s="69"/>
      <c r="Q87" s="89"/>
      <c r="R87" s="83"/>
      <c r="S87" s="83"/>
      <c r="T87" s="85"/>
      <c r="U87" s="83"/>
      <c r="V87" s="83"/>
      <c r="W87" s="83"/>
      <c r="X87" s="8" t="str">
        <f>IFERROR(IF(AND(Q86="Probabilidad",Q87="Probabilidad"),(Z86-(+Z86*T87)),IF(Q87="Probabilidad",(I86-(+I86*T87)),IF(Q87="Impacto",Z86,""))),"")</f>
        <v/>
      </c>
      <c r="Y87" s="77"/>
      <c r="Z87" s="85"/>
      <c r="AA87" s="77"/>
      <c r="AB87" s="85"/>
      <c r="AC87" s="81"/>
      <c r="AD87" s="83"/>
      <c r="AE87" s="67"/>
      <c r="AF87" s="73"/>
      <c r="AG87" s="75"/>
      <c r="AH87" s="75"/>
      <c r="AI87" s="67"/>
      <c r="AJ87" s="73"/>
    </row>
    <row r="88" spans="1:36" ht="16.5" x14ac:dyDescent="0.25">
      <c r="A88" s="63"/>
      <c r="B88" s="66"/>
      <c r="C88" s="66"/>
      <c r="D88" s="66"/>
      <c r="E88" s="69"/>
      <c r="F88" s="66"/>
      <c r="G88" s="72"/>
      <c r="H88" s="57"/>
      <c r="I88" s="48"/>
      <c r="J88" s="51"/>
      <c r="K88" s="48">
        <f ca="1">IF(NOT(ISERROR(MATCH(J88,_xlfn.ANCHORARRAY(E99),0))),I101&amp;"Por favor no seleccionar los criterios de impacto",J88)</f>
        <v>0</v>
      </c>
      <c r="L88" s="57"/>
      <c r="M88" s="48"/>
      <c r="N88" s="60"/>
      <c r="O88" s="9">
        <v>3</v>
      </c>
      <c r="P88" s="10"/>
      <c r="Q88" s="11" t="str">
        <f>IF(OR(R88="Preventivo",R88="Detectivo"),"Probabilidad",IF(R88="Correctivo","Impacto",""))</f>
        <v/>
      </c>
      <c r="R88" s="12"/>
      <c r="S88" s="12"/>
      <c r="T88" s="13" t="str">
        <f t="shared" ref="T88:T91" si="54">IF(AND(R88="Preventivo",S88="Automático"),"50%",IF(AND(R88="Preventivo",S88="Manual"),"40%",IF(AND(R88="Detectivo",S88="Automático"),"40%",IF(AND(R88="Detectivo",S88="Manual"),"30%",IF(AND(R88="Correctivo",S88="Automático"),"35%",IF(AND(R88="Correctivo",S88="Manual"),"25%",""))))))</f>
        <v/>
      </c>
      <c r="U88" s="12"/>
      <c r="V88" s="12"/>
      <c r="W88" s="12"/>
      <c r="X88" s="8" t="str">
        <f>IFERROR(IF(AND(Q87="Probabilidad",Q88="Probabilidad"),(Z87-(+Z87*T88)),IF(AND(Q87="Impacto",Q88="Probabilidad"),(Z86-(+Z86*T88)),IF(Q88="Impacto",Z87,""))),"")</f>
        <v/>
      </c>
      <c r="Y88" s="14" t="str">
        <f t="shared" ref="Y88:Y97" si="55">IFERROR(IF(X88="","",IF(X88&lt;=0.2,"Muy Baja",IF(X88&lt;=0.4,"Baja",IF(X88&lt;=0.6,"Media",IF(X88&lt;=0.8,"Alta","Muy Alta"))))),"")</f>
        <v/>
      </c>
      <c r="Z88" s="15" t="str">
        <f t="shared" ref="Z88:Z91" si="56">+X88</f>
        <v/>
      </c>
      <c r="AA88" s="14" t="str">
        <f t="shared" ref="AA88:AA97" si="57">IFERROR(IF(AB88="","",IF(AB88&lt;=0.2,"Leve",IF(AB88&lt;=0.4,"Menor",IF(AB88&lt;=0.6,"Moderado",IF(AB88&lt;=0.8,"Mayor","Catastrófico"))))),"")</f>
        <v/>
      </c>
      <c r="AB88" s="16" t="str">
        <f>IFERROR(IF(AND(Q87="Impacto",Q88="Impacto"),(AB87-(+AB87*T88)),IF(AND(Q87="Probabilidad",Q88="Impacto"),(AB86-(+AB86*T88)),IF(Q88="Probabilidad",AB87,""))),"")</f>
        <v/>
      </c>
      <c r="AC88" s="17" t="str">
        <f t="shared" ref="AC88:AC91" si="58">IFERROR(IF(OR(AND(Y88="Muy Baja",AA88="Leve"),AND(Y88="Muy Baja",AA88="Menor"),AND(Y88="Baja",AA88="Leve")),"Bajo",IF(OR(AND(Y88="Muy baja",AA88="Moderado"),AND(Y88="Baja",AA88="Menor"),AND(Y88="Baja",AA88="Moderado"),AND(Y88="Media",AA88="Leve"),AND(Y88="Media",AA88="Menor"),AND(Y88="Media",AA88="Moderado"),AND(Y88="Alta",AA88="Leve"),AND(Y88="Alta",AA88="Menor")),"Moderado",IF(OR(AND(Y88="Muy Baja",AA88="Mayor"),AND(Y88="Baja",AA88="Mayor"),AND(Y88="Media",AA88="Mayor"),AND(Y88="Alta",AA88="Moderado"),AND(Y88="Alta",AA88="Mayor"),AND(Y88="Muy Alta",AA88="Leve"),AND(Y88="Muy Alta",AA88="Menor"),AND(Y88="Muy Alta",AA88="Moderado"),AND(Y88="Muy Alta",AA88="Mayor")),"Alto",IF(OR(AND(Y88="Muy Baja",AA88="Catastrófico"),AND(Y88="Baja",AA88="Catastrófico"),AND(Y88="Media",AA88="Catastrófico"),AND(Y88="Alta",AA88="Catastrófico"),AND(Y88="Muy Alta",AA88="Catastrófico")),"Extremo","")))),"")</f>
        <v/>
      </c>
      <c r="AD88" s="18"/>
      <c r="AE88" s="19"/>
      <c r="AF88" s="20"/>
      <c r="AG88" s="21"/>
      <c r="AH88" s="21"/>
      <c r="AI88" s="19"/>
      <c r="AJ88" s="20"/>
    </row>
    <row r="89" spans="1:36" ht="16.5" x14ac:dyDescent="0.25">
      <c r="A89" s="63"/>
      <c r="B89" s="66"/>
      <c r="C89" s="66"/>
      <c r="D89" s="66"/>
      <c r="E89" s="69"/>
      <c r="F89" s="66"/>
      <c r="G89" s="72"/>
      <c r="H89" s="57"/>
      <c r="I89" s="48"/>
      <c r="J89" s="51"/>
      <c r="K89" s="48">
        <f ca="1">IF(NOT(ISERROR(MATCH(J89,_xlfn.ANCHORARRAY(E100),0))),I102&amp;"Por favor no seleccionar los criterios de impacto",J89)</f>
        <v>0</v>
      </c>
      <c r="L89" s="57"/>
      <c r="M89" s="48"/>
      <c r="N89" s="60"/>
      <c r="O89" s="9">
        <v>4</v>
      </c>
      <c r="P89" s="22"/>
      <c r="Q89" s="11" t="str">
        <f t="shared" ref="Q89:Q91" si="59">IF(OR(R89="Preventivo",R89="Detectivo"),"Probabilidad",IF(R89="Correctivo","Impacto",""))</f>
        <v/>
      </c>
      <c r="R89" s="12"/>
      <c r="S89" s="12"/>
      <c r="T89" s="13" t="str">
        <f t="shared" si="54"/>
        <v/>
      </c>
      <c r="U89" s="12"/>
      <c r="V89" s="12"/>
      <c r="W89" s="12"/>
      <c r="X89" s="8" t="str">
        <f t="shared" ref="X89:X91" si="60">IFERROR(IF(AND(Q88="Probabilidad",Q89="Probabilidad"),(Z88-(+Z88*T89)),IF(AND(Q88="Impacto",Q89="Probabilidad"),(Z87-(+Z87*T89)),IF(Q89="Impacto",Z88,""))),"")</f>
        <v/>
      </c>
      <c r="Y89" s="14" t="str">
        <f t="shared" si="55"/>
        <v/>
      </c>
      <c r="Z89" s="15" t="str">
        <f t="shared" si="56"/>
        <v/>
      </c>
      <c r="AA89" s="14" t="str">
        <f t="shared" si="57"/>
        <v/>
      </c>
      <c r="AB89" s="16" t="str">
        <f t="shared" ref="AB89:AB91" si="61">IFERROR(IF(AND(Q88="Impacto",Q89="Impacto"),(AB88-(+AB88*T89)),IF(AND(Q88="Probabilidad",Q89="Impacto"),(AB87-(+AB87*T89)),IF(Q89="Probabilidad",AB88,""))),"")</f>
        <v/>
      </c>
      <c r="AC89" s="17" t="str">
        <f>IFERROR(IF(OR(AND(Y89="Muy Baja",AA89="Leve"),AND(Y89="Muy Baja",AA89="Menor"),AND(Y89="Baja",AA89="Leve")),"Bajo",IF(OR(AND(Y89="Muy baja",AA89="Moderado"),AND(Y89="Baja",AA89="Menor"),AND(Y89="Baja",AA89="Moderado"),AND(Y89="Media",AA89="Leve"),AND(Y89="Media",AA89="Menor"),AND(Y89="Media",AA89="Moderado"),AND(Y89="Alta",AA89="Leve"),AND(Y89="Alta",AA89="Menor")),"Moderado",IF(OR(AND(Y89="Muy Baja",AA89="Mayor"),AND(Y89="Baja",AA89="Mayor"),AND(Y89="Media",AA89="Mayor"),AND(Y89="Alta",AA89="Moderado"),AND(Y89="Alta",AA89="Mayor"),AND(Y89="Muy Alta",AA89="Leve"),AND(Y89="Muy Alta",AA89="Menor"),AND(Y89="Muy Alta",AA89="Moderado"),AND(Y89="Muy Alta",AA89="Mayor")),"Alto",IF(OR(AND(Y89="Muy Baja",AA89="Catastrófico"),AND(Y89="Baja",AA89="Catastrófico"),AND(Y89="Media",AA89="Catastrófico"),AND(Y89="Alta",AA89="Catastrófico"),AND(Y89="Muy Alta",AA89="Catastrófico")),"Extremo","")))),"")</f>
        <v/>
      </c>
      <c r="AD89" s="18"/>
      <c r="AE89" s="19"/>
      <c r="AF89" s="20"/>
      <c r="AG89" s="21"/>
      <c r="AH89" s="21"/>
      <c r="AI89" s="19"/>
      <c r="AJ89" s="20"/>
    </row>
    <row r="90" spans="1:36" ht="16.5" x14ac:dyDescent="0.25">
      <c r="A90" s="63"/>
      <c r="B90" s="66"/>
      <c r="C90" s="66"/>
      <c r="D90" s="66"/>
      <c r="E90" s="69"/>
      <c r="F90" s="66"/>
      <c r="G90" s="72"/>
      <c r="H90" s="57"/>
      <c r="I90" s="48"/>
      <c r="J90" s="51"/>
      <c r="K90" s="48">
        <f ca="1">IF(NOT(ISERROR(MATCH(J90,_xlfn.ANCHORARRAY(E101),0))),I103&amp;"Por favor no seleccionar los criterios de impacto",J90)</f>
        <v>0</v>
      </c>
      <c r="L90" s="57"/>
      <c r="M90" s="48"/>
      <c r="N90" s="60"/>
      <c r="O90" s="9">
        <v>5</v>
      </c>
      <c r="P90" s="22"/>
      <c r="Q90" s="11" t="str">
        <f t="shared" si="59"/>
        <v/>
      </c>
      <c r="R90" s="12"/>
      <c r="S90" s="12"/>
      <c r="T90" s="13" t="str">
        <f t="shared" si="54"/>
        <v/>
      </c>
      <c r="U90" s="12"/>
      <c r="V90" s="12"/>
      <c r="W90" s="12"/>
      <c r="X90" s="8" t="str">
        <f t="shared" si="60"/>
        <v/>
      </c>
      <c r="Y90" s="14" t="str">
        <f t="shared" si="55"/>
        <v/>
      </c>
      <c r="Z90" s="15" t="str">
        <f t="shared" si="56"/>
        <v/>
      </c>
      <c r="AA90" s="14" t="str">
        <f t="shared" si="57"/>
        <v/>
      </c>
      <c r="AB90" s="16" t="str">
        <f t="shared" si="61"/>
        <v/>
      </c>
      <c r="AC90" s="17" t="str">
        <f t="shared" si="58"/>
        <v/>
      </c>
      <c r="AD90" s="18"/>
      <c r="AE90" s="19"/>
      <c r="AF90" s="20"/>
      <c r="AG90" s="21"/>
      <c r="AH90" s="21"/>
      <c r="AI90" s="19"/>
      <c r="AJ90" s="20"/>
    </row>
    <row r="91" spans="1:36" ht="16.5" x14ac:dyDescent="0.25">
      <c r="A91" s="64"/>
      <c r="B91" s="67"/>
      <c r="C91" s="67"/>
      <c r="D91" s="67"/>
      <c r="E91" s="70"/>
      <c r="F91" s="67"/>
      <c r="G91" s="73"/>
      <c r="H91" s="58"/>
      <c r="I91" s="49"/>
      <c r="J91" s="52"/>
      <c r="K91" s="49">
        <f ca="1">IF(NOT(ISERROR(MATCH(J91,_xlfn.ANCHORARRAY(E102),0))),I104&amp;"Por favor no seleccionar los criterios de impacto",J91)</f>
        <v>0</v>
      </c>
      <c r="L91" s="58"/>
      <c r="M91" s="49"/>
      <c r="N91" s="61"/>
      <c r="O91" s="9">
        <v>6</v>
      </c>
      <c r="P91" s="22"/>
      <c r="Q91" s="11" t="str">
        <f t="shared" si="59"/>
        <v/>
      </c>
      <c r="R91" s="12"/>
      <c r="S91" s="12"/>
      <c r="T91" s="13" t="str">
        <f t="shared" si="54"/>
        <v/>
      </c>
      <c r="U91" s="12"/>
      <c r="V91" s="12"/>
      <c r="W91" s="12"/>
      <c r="X91" s="8" t="str">
        <f t="shared" si="60"/>
        <v/>
      </c>
      <c r="Y91" s="14" t="str">
        <f t="shared" si="55"/>
        <v/>
      </c>
      <c r="Z91" s="15" t="str">
        <f t="shared" si="56"/>
        <v/>
      </c>
      <c r="AA91" s="14" t="str">
        <f t="shared" si="57"/>
        <v/>
      </c>
      <c r="AB91" s="16" t="str">
        <f t="shared" si="61"/>
        <v/>
      </c>
      <c r="AC91" s="17" t="str">
        <f t="shared" si="58"/>
        <v/>
      </c>
      <c r="AD91" s="18"/>
      <c r="AE91" s="19"/>
      <c r="AF91" s="20"/>
      <c r="AG91" s="21"/>
      <c r="AH91" s="21"/>
      <c r="AI91" s="19"/>
      <c r="AJ91" s="20"/>
    </row>
    <row r="92" spans="1:36" ht="16.5" x14ac:dyDescent="0.25">
      <c r="A92" s="62">
        <v>2</v>
      </c>
      <c r="B92" s="65" t="s">
        <v>68</v>
      </c>
      <c r="C92" s="65" t="s">
        <v>112</v>
      </c>
      <c r="D92" s="65" t="s">
        <v>113</v>
      </c>
      <c r="E92" s="68" t="s">
        <v>114</v>
      </c>
      <c r="F92" s="65" t="s">
        <v>48</v>
      </c>
      <c r="G92" s="71">
        <v>9125</v>
      </c>
      <c r="H92" s="56" t="str">
        <f>IF(G92&lt;=0,"",IF(G92&lt;=2,"Muy Baja",IF(G92&lt;=24,"Baja",IF(G92&lt;=500,"Media",IF(G92&lt;=5000,"Alta","Muy Alta")))))</f>
        <v>Muy Alta</v>
      </c>
      <c r="I92" s="47">
        <f>IF(H92="","",IF(H92="Muy Baja",0.2,IF(H92="Baja",0.4,IF(H92="Media",0.6,IF(H92="Alta",0.8,IF(H92="Muy Alta",1,))))))</f>
        <v>1</v>
      </c>
      <c r="J92" s="50" t="s">
        <v>61</v>
      </c>
      <c r="K92" s="47" t="str">
        <f>IF(NOT(ISERROR(MATCH(J92,'[5]Tabla Impacto'!$B$221:$B$223,0))),'[5]Tabla Impacto'!$F$223&amp;"Por favor no seleccionar los criterios de impacto(Afectación Económica o presupuestal y Pérdida Reputacional)",J92)</f>
        <v xml:space="preserve">     Entre 100 y 500 SMLMV </v>
      </c>
      <c r="L92" s="56" t="str">
        <f>IF(OR(K92='[5]Tabla Impacto'!$C$11,K92='[5]Tabla Impacto'!$D$11),"Leve",IF(OR(K92='[5]Tabla Impacto'!$C$12,K92='[5]Tabla Impacto'!$D$12),"Menor",IF(OR(K92='[5]Tabla Impacto'!$C$13,K92='[5]Tabla Impacto'!$D$13),"Moderado",IF(OR(K92='[5]Tabla Impacto'!$C$14,K92='[5]Tabla Impacto'!$D$14),"Mayor",IF(OR(K92='[5]Tabla Impacto'!$C$15,K92='[5]Tabla Impacto'!$D$15),"Catastrófico","")))))</f>
        <v>Mayor</v>
      </c>
      <c r="M92" s="47">
        <f>IF(L92="","",IF(L92="Leve",0.2,IF(L92="Menor",0.4,IF(L92="Moderado",0.6,IF(L92="Mayor",0.8,IF(L92="Catastrófico",1,))))))</f>
        <v>0.8</v>
      </c>
      <c r="N92" s="59" t="str">
        <f>IF(OR(AND(H92="Muy Baja",L92="Leve"),AND(H92="Muy Baja",L92="Menor"),AND(H92="Baja",L92="Leve")),"Bajo",IF(OR(AND(H92="Muy baja",L92="Moderado"),AND(H92="Baja",L92="Menor"),AND(H92="Baja",L92="Moderado"),AND(H92="Media",L92="Leve"),AND(H92="Media",L92="Menor"),AND(H92="Media",L92="Moderado"),AND(H92="Alta",L92="Leve"),AND(H92="Alta",L92="Menor")),"Moderado",IF(OR(AND(H92="Muy Baja",L92="Mayor"),AND(H92="Baja",L92="Mayor"),AND(H92="Media",L92="Mayor"),AND(H92="Alta",L92="Moderado"),AND(H92="Alta",L92="Mayor"),AND(H92="Muy Alta",L92="Leve"),AND(H92="Muy Alta",L92="Menor"),AND(H92="Muy Alta",L92="Moderado"),AND(H92="Muy Alta",L92="Mayor")),"Alto",IF(OR(AND(H92="Muy Baja",L92="Catastrófico"),AND(H92="Baja",L92="Catastrófico"),AND(H92="Media",L92="Catastrófico"),AND(H92="Alta",L92="Catastrófico"),AND(H92="Muy Alta",L92="Catastrófico")),"Extremo",""))))</f>
        <v>Alto</v>
      </c>
      <c r="O92" s="62">
        <v>2</v>
      </c>
      <c r="P92" s="93" t="s">
        <v>115</v>
      </c>
      <c r="Q92" s="88" t="str">
        <f>IF(OR(R92="Preventivo",R92="Detectivo"),"Probabilidad",IF(R92="Correctivo","Impacto",""))</f>
        <v>Probabilidad</v>
      </c>
      <c r="R92" s="82" t="s">
        <v>51</v>
      </c>
      <c r="S92" s="82" t="s">
        <v>63</v>
      </c>
      <c r="T92" s="84" t="str">
        <f>IF(AND(R92="Preventivo",S92="Automático"),"50%",IF(AND(R92="Preventivo",S92="Manual"),"40%",IF(AND(R92="Detectivo",S92="Automático"),"40%",IF(AND(R92="Detectivo",S92="Manual"),"30%",IF(AND(R92="Correctivo",S92="Automático"),"35%",IF(AND(R92="Correctivo",S92="Manual"),"25%",""))))))</f>
        <v>40%</v>
      </c>
      <c r="U92" s="82" t="s">
        <v>53</v>
      </c>
      <c r="V92" s="82" t="s">
        <v>54</v>
      </c>
      <c r="W92" s="82" t="s">
        <v>55</v>
      </c>
      <c r="X92" s="7">
        <f>IFERROR(IF(Q92="Probabilidad",(I92-(+I92*T92)),IF(Q92="Impacto",I92,"")),"")</f>
        <v>0.6</v>
      </c>
      <c r="Y92" s="76" t="str">
        <f>IFERROR(IF(X92="","",IF(X92&lt;=0.2,"Muy Baja",IF(X92&lt;=0.4,"Baja",IF(X92&lt;=0.6,"Media",IF(X92&lt;=0.8,"Alta","Muy Alta"))))),"")</f>
        <v>Media</v>
      </c>
      <c r="Z92" s="84">
        <f>+X92</f>
        <v>0.6</v>
      </c>
      <c r="AA92" s="76" t="str">
        <f>IFERROR(IF(AB92="","",IF(AB92&lt;=0.2,"Leve",IF(AB92&lt;=0.4,"Menor",IF(AB92&lt;=0.6,"Moderado",IF(AB92&lt;=0.8,"Mayor","Catastrófico"))))),"")</f>
        <v>Mayor</v>
      </c>
      <c r="AB92" s="78">
        <f>IFERROR(IF(Q92="Impacto",(M92-(+M92*T92)),IF(Q92="Probabilidad",M92,"")),"")</f>
        <v>0.8</v>
      </c>
      <c r="AC92" s="80" t="str">
        <f>IFERROR(IF(OR(AND(Y92="Muy Baja",AA92="Leve"),AND(Y92="Muy Baja",AA92="Menor"),AND(Y92="Baja",AA92="Leve")),"Bajo",IF(OR(AND(Y92="Muy baja",AA92="Moderado"),AND(Y92="Baja",AA92="Menor"),AND(Y92="Baja",AA92="Moderado"),AND(Y92="Media",AA92="Leve"),AND(Y92="Media",AA92="Menor"),AND(Y92="Media",AA92="Moderado"),AND(Y92="Alta",AA92="Leve"),AND(Y92="Alta",AA92="Menor")),"Moderado",IF(OR(AND(Y92="Muy Baja",AA92="Mayor"),AND(Y92="Baja",AA92="Mayor"),AND(Y92="Media",AA92="Mayor"),AND(Y92="Alta",AA92="Moderado"),AND(Y92="Alta",AA92="Mayor"),AND(Y92="Muy Alta",AA92="Leve"),AND(Y92="Muy Alta",AA92="Menor"),AND(Y92="Muy Alta",AA92="Moderado"),AND(Y92="Muy Alta",AA92="Mayor")),"Alto",IF(OR(AND(Y92="Muy Baja",AA92="Catastrófico"),AND(Y92="Baja",AA92="Catastrófico"),AND(Y92="Media",AA92="Catastrófico"),AND(Y92="Alta",AA92="Catastrófico"),AND(Y92="Muy Alta",AA92="Catastrófico")),"Extremo","")))),"")</f>
        <v>Alto</v>
      </c>
      <c r="AD92" s="82" t="s">
        <v>56</v>
      </c>
      <c r="AE92" s="65" t="s">
        <v>116</v>
      </c>
      <c r="AF92" s="71" t="s">
        <v>111</v>
      </c>
      <c r="AG92" s="74"/>
      <c r="AH92" s="74"/>
      <c r="AI92" s="65"/>
      <c r="AJ92" s="71"/>
    </row>
    <row r="93" spans="1:36" ht="144" customHeight="1" x14ac:dyDescent="0.25">
      <c r="A93" s="63"/>
      <c r="B93" s="66"/>
      <c r="C93" s="66"/>
      <c r="D93" s="66"/>
      <c r="E93" s="69"/>
      <c r="F93" s="66"/>
      <c r="G93" s="72"/>
      <c r="H93" s="57"/>
      <c r="I93" s="48"/>
      <c r="J93" s="51"/>
      <c r="K93" s="48">
        <f ca="1">IF(NOT(ISERROR(MATCH(J93,_xlfn.ANCHORARRAY(E104),0))),I106&amp;"Por favor no seleccionar los criterios de impacto",J93)</f>
        <v>0</v>
      </c>
      <c r="L93" s="57"/>
      <c r="M93" s="48"/>
      <c r="N93" s="60"/>
      <c r="O93" s="64"/>
      <c r="P93" s="94"/>
      <c r="Q93" s="89"/>
      <c r="R93" s="83"/>
      <c r="S93" s="83"/>
      <c r="T93" s="85"/>
      <c r="U93" s="83"/>
      <c r="V93" s="83"/>
      <c r="W93" s="83"/>
      <c r="X93" s="7" t="str">
        <f>IFERROR(IF(AND(Q92="Probabilidad",Q93="Probabilidad"),(Z92-(+Z92*T93)),IF(Q93="Probabilidad",(I92-(+I92*T93)),IF(Q93="Impacto",Z92,""))),"")</f>
        <v/>
      </c>
      <c r="Y93" s="77"/>
      <c r="Z93" s="85"/>
      <c r="AA93" s="77"/>
      <c r="AB93" s="79"/>
      <c r="AC93" s="81"/>
      <c r="AD93" s="83"/>
      <c r="AE93" s="67"/>
      <c r="AF93" s="73"/>
      <c r="AG93" s="75"/>
      <c r="AH93" s="75"/>
      <c r="AI93" s="67"/>
      <c r="AJ93" s="73"/>
    </row>
    <row r="94" spans="1:36" ht="16.5" x14ac:dyDescent="0.25">
      <c r="A94" s="63"/>
      <c r="B94" s="66"/>
      <c r="C94" s="66"/>
      <c r="D94" s="66"/>
      <c r="E94" s="69"/>
      <c r="F94" s="66"/>
      <c r="G94" s="72"/>
      <c r="H94" s="57"/>
      <c r="I94" s="48"/>
      <c r="J94" s="51"/>
      <c r="K94" s="48">
        <f ca="1">IF(NOT(ISERROR(MATCH(J94,_xlfn.ANCHORARRAY(E105),0))),I107&amp;"Por favor no seleccionar los criterios de impacto",J94)</f>
        <v>0</v>
      </c>
      <c r="L94" s="57"/>
      <c r="M94" s="48"/>
      <c r="N94" s="60"/>
      <c r="O94" s="9">
        <v>3</v>
      </c>
      <c r="P94" s="10"/>
      <c r="Q94" s="11" t="str">
        <f>IF(OR(R94="Preventivo",R94="Detectivo"),"Probabilidad",IF(R94="Correctivo","Impacto",""))</f>
        <v/>
      </c>
      <c r="R94" s="12"/>
      <c r="S94" s="12"/>
      <c r="T94" s="13" t="str">
        <f t="shared" ref="T94:T97" si="62">IF(AND(R94="Preventivo",S94="Automático"),"50%",IF(AND(R94="Preventivo",S94="Manual"),"40%",IF(AND(R94="Detectivo",S94="Automático"),"40%",IF(AND(R94="Detectivo",S94="Manual"),"30%",IF(AND(R94="Correctivo",S94="Automático"),"35%",IF(AND(R94="Correctivo",S94="Manual"),"25%",""))))))</f>
        <v/>
      </c>
      <c r="U94" s="12"/>
      <c r="V94" s="12"/>
      <c r="W94" s="12"/>
      <c r="X94" s="8" t="str">
        <f>IFERROR(IF(AND(Q93="Probabilidad",Q94="Probabilidad"),(Z93-(+Z93*T94)),IF(AND(Q93="Impacto",Q94="Probabilidad"),(Z92-(+Z92*T94)),IF(Q94="Impacto",Z93,""))),"")</f>
        <v/>
      </c>
      <c r="Y94" s="14" t="str">
        <f t="shared" si="55"/>
        <v/>
      </c>
      <c r="Z94" s="15" t="str">
        <f t="shared" ref="Z94:Z97" si="63">+X94</f>
        <v/>
      </c>
      <c r="AA94" s="14" t="str">
        <f t="shared" si="57"/>
        <v/>
      </c>
      <c r="AB94" s="16" t="str">
        <f>IFERROR(IF(AND(Q93="Impacto",Q94="Impacto"),(AB93-(+AB93*T94)),IF(AND(Q93="Probabilidad",Q94="Impacto"),(AB92-(+AB92*T94)),IF(Q94="Probabilidad",AB93,""))),"")</f>
        <v/>
      </c>
      <c r="AC94" s="17" t="str">
        <f t="shared" ref="AC94" si="64">IFERROR(IF(OR(AND(Y94="Muy Baja",AA94="Leve"),AND(Y94="Muy Baja",AA94="Menor"),AND(Y94="Baja",AA94="Leve")),"Bajo",IF(OR(AND(Y94="Muy baja",AA94="Moderado"),AND(Y94="Baja",AA94="Menor"),AND(Y94="Baja",AA94="Moderado"),AND(Y94="Media",AA94="Leve"),AND(Y94="Media",AA94="Menor"),AND(Y94="Media",AA94="Moderado"),AND(Y94="Alta",AA94="Leve"),AND(Y94="Alta",AA94="Menor")),"Moderado",IF(OR(AND(Y94="Muy Baja",AA94="Mayor"),AND(Y94="Baja",AA94="Mayor"),AND(Y94="Media",AA94="Mayor"),AND(Y94="Alta",AA94="Moderado"),AND(Y94="Alta",AA94="Mayor"),AND(Y94="Muy Alta",AA94="Leve"),AND(Y94="Muy Alta",AA94="Menor"),AND(Y94="Muy Alta",AA94="Moderado"),AND(Y94="Muy Alta",AA94="Mayor")),"Alto",IF(OR(AND(Y94="Muy Baja",AA94="Catastrófico"),AND(Y94="Baja",AA94="Catastrófico"),AND(Y94="Media",AA94="Catastrófico"),AND(Y94="Alta",AA94="Catastrófico"),AND(Y94="Muy Alta",AA94="Catastrófico")),"Extremo","")))),"")</f>
        <v/>
      </c>
      <c r="AD94" s="18"/>
      <c r="AE94" s="19"/>
      <c r="AF94" s="20"/>
      <c r="AG94" s="21"/>
      <c r="AH94" s="21"/>
      <c r="AI94" s="19"/>
      <c r="AJ94" s="20"/>
    </row>
    <row r="95" spans="1:36" ht="16.5" x14ac:dyDescent="0.25">
      <c r="A95" s="63"/>
      <c r="B95" s="66"/>
      <c r="C95" s="66"/>
      <c r="D95" s="66"/>
      <c r="E95" s="69"/>
      <c r="F95" s="66"/>
      <c r="G95" s="72"/>
      <c r="H95" s="57"/>
      <c r="I95" s="48"/>
      <c r="J95" s="51"/>
      <c r="K95" s="48">
        <f ca="1">IF(NOT(ISERROR(MATCH(J95,_xlfn.ANCHORARRAY(E106),0))),I108&amp;"Por favor no seleccionar los criterios de impacto",J95)</f>
        <v>0</v>
      </c>
      <c r="L95" s="57"/>
      <c r="M95" s="48"/>
      <c r="N95" s="60"/>
      <c r="O95" s="9">
        <v>4</v>
      </c>
      <c r="P95" s="22"/>
      <c r="Q95" s="11" t="str">
        <f t="shared" ref="Q95:Q97" si="65">IF(OR(R95="Preventivo",R95="Detectivo"),"Probabilidad",IF(R95="Correctivo","Impacto",""))</f>
        <v/>
      </c>
      <c r="R95" s="12"/>
      <c r="S95" s="12"/>
      <c r="T95" s="13" t="str">
        <f t="shared" si="62"/>
        <v/>
      </c>
      <c r="U95" s="12"/>
      <c r="V95" s="12"/>
      <c r="W95" s="12"/>
      <c r="X95" s="8" t="str">
        <f t="shared" ref="X95:X97" si="66">IFERROR(IF(AND(Q94="Probabilidad",Q95="Probabilidad"),(Z94-(+Z94*T95)),IF(AND(Q94="Impacto",Q95="Probabilidad"),(Z93-(+Z93*T95)),IF(Q95="Impacto",Z94,""))),"")</f>
        <v/>
      </c>
      <c r="Y95" s="14" t="str">
        <f t="shared" si="55"/>
        <v/>
      </c>
      <c r="Z95" s="15" t="str">
        <f t="shared" si="63"/>
        <v/>
      </c>
      <c r="AA95" s="14" t="str">
        <f t="shared" si="57"/>
        <v/>
      </c>
      <c r="AB95" s="16" t="str">
        <f t="shared" ref="AB95:AB97" si="67">IFERROR(IF(AND(Q94="Impacto",Q95="Impacto"),(AB94-(+AB94*T95)),IF(AND(Q94="Probabilidad",Q95="Impacto"),(AB93-(+AB93*T95)),IF(Q95="Probabilidad",AB94,""))),"")</f>
        <v/>
      </c>
      <c r="AC95" s="17" t="str">
        <f>IFERROR(IF(OR(AND(Y95="Muy Baja",AA95="Leve"),AND(Y95="Muy Baja",AA95="Menor"),AND(Y95="Baja",AA95="Leve")),"Bajo",IF(OR(AND(Y95="Muy baja",AA95="Moderado"),AND(Y95="Baja",AA95="Menor"),AND(Y95="Baja",AA95="Moderado"),AND(Y95="Media",AA95="Leve"),AND(Y95="Media",AA95="Menor"),AND(Y95="Media",AA95="Moderado"),AND(Y95="Alta",AA95="Leve"),AND(Y95="Alta",AA95="Menor")),"Moderado",IF(OR(AND(Y95="Muy Baja",AA95="Mayor"),AND(Y95="Baja",AA95="Mayor"),AND(Y95="Media",AA95="Mayor"),AND(Y95="Alta",AA95="Moderado"),AND(Y95="Alta",AA95="Mayor"),AND(Y95="Muy Alta",AA95="Leve"),AND(Y95="Muy Alta",AA95="Menor"),AND(Y95="Muy Alta",AA95="Moderado"),AND(Y95="Muy Alta",AA95="Mayor")),"Alto",IF(OR(AND(Y95="Muy Baja",AA95="Catastrófico"),AND(Y95="Baja",AA95="Catastrófico"),AND(Y95="Media",AA95="Catastrófico"),AND(Y95="Alta",AA95="Catastrófico"),AND(Y95="Muy Alta",AA95="Catastrófico")),"Extremo","")))),"")</f>
        <v/>
      </c>
      <c r="AD95" s="18"/>
      <c r="AE95" s="19"/>
      <c r="AF95" s="20"/>
      <c r="AG95" s="21"/>
      <c r="AH95" s="21"/>
      <c r="AI95" s="19"/>
      <c r="AJ95" s="20"/>
    </row>
    <row r="96" spans="1:36" ht="16.5" x14ac:dyDescent="0.25">
      <c r="A96" s="63"/>
      <c r="B96" s="66"/>
      <c r="C96" s="66"/>
      <c r="D96" s="66"/>
      <c r="E96" s="69"/>
      <c r="F96" s="66"/>
      <c r="G96" s="72"/>
      <c r="H96" s="57"/>
      <c r="I96" s="48"/>
      <c r="J96" s="51"/>
      <c r="K96" s="48">
        <f ca="1">IF(NOT(ISERROR(MATCH(J96,_xlfn.ANCHORARRAY(E107),0))),I109&amp;"Por favor no seleccionar los criterios de impacto",J96)</f>
        <v>0</v>
      </c>
      <c r="L96" s="57"/>
      <c r="M96" s="48"/>
      <c r="N96" s="60"/>
      <c r="O96" s="9">
        <v>5</v>
      </c>
      <c r="P96" s="22"/>
      <c r="Q96" s="11" t="str">
        <f t="shared" si="65"/>
        <v/>
      </c>
      <c r="R96" s="12"/>
      <c r="S96" s="12"/>
      <c r="T96" s="13" t="str">
        <f t="shared" si="62"/>
        <v/>
      </c>
      <c r="U96" s="12"/>
      <c r="V96" s="12"/>
      <c r="W96" s="12"/>
      <c r="X96" s="8" t="str">
        <f t="shared" si="66"/>
        <v/>
      </c>
      <c r="Y96" s="14" t="str">
        <f t="shared" si="55"/>
        <v/>
      </c>
      <c r="Z96" s="15" t="str">
        <f t="shared" si="63"/>
        <v/>
      </c>
      <c r="AA96" s="14" t="str">
        <f t="shared" si="57"/>
        <v/>
      </c>
      <c r="AB96" s="16" t="str">
        <f t="shared" si="67"/>
        <v/>
      </c>
      <c r="AC96" s="17" t="str">
        <f t="shared" ref="AC96:AC97" si="68">IFERROR(IF(OR(AND(Y96="Muy Baja",AA96="Leve"),AND(Y96="Muy Baja",AA96="Menor"),AND(Y96="Baja",AA96="Leve")),"Bajo",IF(OR(AND(Y96="Muy baja",AA96="Moderado"),AND(Y96="Baja",AA96="Menor"),AND(Y96="Baja",AA96="Moderado"),AND(Y96="Media",AA96="Leve"),AND(Y96="Media",AA96="Menor"),AND(Y96="Media",AA96="Moderado"),AND(Y96="Alta",AA96="Leve"),AND(Y96="Alta",AA96="Menor")),"Moderado",IF(OR(AND(Y96="Muy Baja",AA96="Mayor"),AND(Y96="Baja",AA96="Mayor"),AND(Y96="Media",AA96="Mayor"),AND(Y96="Alta",AA96="Moderado"),AND(Y96="Alta",AA96="Mayor"),AND(Y96="Muy Alta",AA96="Leve"),AND(Y96="Muy Alta",AA96="Menor"),AND(Y96="Muy Alta",AA96="Moderado"),AND(Y96="Muy Alta",AA96="Mayor")),"Alto",IF(OR(AND(Y96="Muy Baja",AA96="Catastrófico"),AND(Y96="Baja",AA96="Catastrófico"),AND(Y96="Media",AA96="Catastrófico"),AND(Y96="Alta",AA96="Catastrófico"),AND(Y96="Muy Alta",AA96="Catastrófico")),"Extremo","")))),"")</f>
        <v/>
      </c>
      <c r="AD96" s="18"/>
      <c r="AE96" s="19"/>
      <c r="AF96" s="20"/>
      <c r="AG96" s="21"/>
      <c r="AH96" s="21"/>
      <c r="AI96" s="19"/>
      <c r="AJ96" s="20"/>
    </row>
    <row r="97" spans="1:36" ht="16.5" x14ac:dyDescent="0.25">
      <c r="A97" s="64"/>
      <c r="B97" s="67"/>
      <c r="C97" s="67"/>
      <c r="D97" s="67"/>
      <c r="E97" s="70"/>
      <c r="F97" s="67"/>
      <c r="G97" s="73"/>
      <c r="H97" s="58"/>
      <c r="I97" s="49"/>
      <c r="J97" s="52"/>
      <c r="K97" s="49">
        <f ca="1">IF(NOT(ISERROR(MATCH(J97,_xlfn.ANCHORARRAY(E108),0))),I110&amp;"Por favor no seleccionar los criterios de impacto",J97)</f>
        <v>0</v>
      </c>
      <c r="L97" s="58"/>
      <c r="M97" s="49"/>
      <c r="N97" s="61"/>
      <c r="O97" s="9">
        <v>6</v>
      </c>
      <c r="P97" s="22"/>
      <c r="Q97" s="11" t="str">
        <f t="shared" si="65"/>
        <v/>
      </c>
      <c r="R97" s="12"/>
      <c r="S97" s="12"/>
      <c r="T97" s="13" t="str">
        <f t="shared" si="62"/>
        <v/>
      </c>
      <c r="U97" s="12"/>
      <c r="V97" s="12"/>
      <c r="W97" s="12"/>
      <c r="X97" s="8" t="str">
        <f t="shared" si="66"/>
        <v/>
      </c>
      <c r="Y97" s="14" t="str">
        <f t="shared" si="55"/>
        <v/>
      </c>
      <c r="Z97" s="15" t="str">
        <f t="shared" si="63"/>
        <v/>
      </c>
      <c r="AA97" s="14" t="str">
        <f t="shared" si="57"/>
        <v/>
      </c>
      <c r="AB97" s="16" t="str">
        <f t="shared" si="67"/>
        <v/>
      </c>
      <c r="AC97" s="17" t="str">
        <f t="shared" si="68"/>
        <v/>
      </c>
      <c r="AD97" s="18"/>
      <c r="AE97" s="19"/>
      <c r="AF97" s="20"/>
      <c r="AG97" s="21"/>
      <c r="AH97" s="21"/>
      <c r="AI97" s="19"/>
      <c r="AJ97" s="20"/>
    </row>
    <row r="98" spans="1:36" ht="23.25" x14ac:dyDescent="0.3">
      <c r="A98" s="112" t="s">
        <v>0</v>
      </c>
      <c r="B98" s="113"/>
      <c r="C98" s="114" t="s">
        <v>117</v>
      </c>
      <c r="D98" s="115"/>
      <c r="E98" s="115"/>
      <c r="F98" s="115"/>
      <c r="G98" s="115"/>
      <c r="H98" s="115"/>
      <c r="I98" s="115"/>
      <c r="J98" s="115"/>
      <c r="K98" s="115"/>
      <c r="L98" s="115"/>
      <c r="M98" s="115"/>
      <c r="N98" s="116"/>
      <c r="O98" s="117"/>
      <c r="P98" s="117"/>
      <c r="Q98" s="117"/>
      <c r="R98" s="3"/>
      <c r="S98" s="3"/>
      <c r="T98" s="3"/>
      <c r="U98" s="3"/>
      <c r="V98" s="3"/>
      <c r="W98" s="3"/>
      <c r="X98" s="3"/>
      <c r="Y98" s="3"/>
      <c r="Z98" s="3"/>
      <c r="AA98" s="3"/>
      <c r="AB98" s="3"/>
      <c r="AC98" s="3"/>
      <c r="AD98" s="3"/>
      <c r="AE98" s="3"/>
      <c r="AF98" s="3"/>
      <c r="AG98" s="3"/>
      <c r="AH98" s="3"/>
      <c r="AI98" s="3"/>
      <c r="AJ98" s="3"/>
    </row>
    <row r="99" spans="1:36" ht="43.5" customHeight="1" x14ac:dyDescent="0.3">
      <c r="A99" s="112" t="s">
        <v>2</v>
      </c>
      <c r="B99" s="113"/>
      <c r="C99" s="118" t="s">
        <v>118</v>
      </c>
      <c r="D99" s="115"/>
      <c r="E99" s="115"/>
      <c r="F99" s="115"/>
      <c r="G99" s="115"/>
      <c r="H99" s="115"/>
      <c r="I99" s="115"/>
      <c r="J99" s="115"/>
      <c r="K99" s="115"/>
      <c r="L99" s="115"/>
      <c r="M99" s="115"/>
      <c r="N99" s="116"/>
      <c r="O99" s="5"/>
      <c r="P99" s="3"/>
      <c r="Q99" s="3"/>
      <c r="R99" s="3"/>
      <c r="S99" s="3"/>
      <c r="T99" s="3"/>
      <c r="U99" s="3"/>
      <c r="V99" s="3"/>
      <c r="W99" s="3"/>
      <c r="X99" s="3"/>
      <c r="Y99" s="3"/>
      <c r="Z99" s="3"/>
      <c r="AA99" s="3"/>
      <c r="AB99" s="3"/>
      <c r="AC99" s="3"/>
      <c r="AD99" s="3"/>
      <c r="AE99" s="3"/>
      <c r="AF99" s="3"/>
      <c r="AG99" s="3"/>
      <c r="AH99" s="3"/>
      <c r="AI99" s="3"/>
      <c r="AJ99" s="3"/>
    </row>
    <row r="100" spans="1:36" ht="23.25" x14ac:dyDescent="0.3">
      <c r="A100" s="112" t="s">
        <v>4</v>
      </c>
      <c r="B100" s="113"/>
      <c r="C100" s="118" t="s">
        <v>119</v>
      </c>
      <c r="D100" s="119"/>
      <c r="E100" s="119"/>
      <c r="F100" s="119"/>
      <c r="G100" s="119"/>
      <c r="H100" s="119"/>
      <c r="I100" s="119"/>
      <c r="J100" s="119"/>
      <c r="K100" s="119"/>
      <c r="L100" s="119"/>
      <c r="M100" s="119"/>
      <c r="N100" s="120"/>
      <c r="O100" s="5"/>
      <c r="P100" s="3"/>
      <c r="Q100" s="3"/>
      <c r="R100" s="3"/>
      <c r="S100" s="3"/>
      <c r="T100" s="3"/>
      <c r="U100" s="3"/>
      <c r="V100" s="3"/>
      <c r="W100" s="3"/>
      <c r="X100" s="3"/>
      <c r="Y100" s="3"/>
      <c r="Z100" s="3"/>
      <c r="AA100" s="3"/>
      <c r="AB100" s="3"/>
      <c r="AC100" s="3"/>
      <c r="AD100" s="3"/>
      <c r="AE100" s="3"/>
      <c r="AF100" s="3"/>
      <c r="AG100" s="3"/>
      <c r="AH100" s="3"/>
      <c r="AI100" s="3"/>
      <c r="AJ100" s="3"/>
    </row>
    <row r="101" spans="1:36" ht="16.5" x14ac:dyDescent="0.25">
      <c r="A101" s="105" t="s">
        <v>6</v>
      </c>
      <c r="B101" s="106"/>
      <c r="C101" s="106"/>
      <c r="D101" s="106"/>
      <c r="E101" s="106"/>
      <c r="F101" s="106"/>
      <c r="G101" s="107"/>
      <c r="H101" s="105" t="s">
        <v>7</v>
      </c>
      <c r="I101" s="106"/>
      <c r="J101" s="106"/>
      <c r="K101" s="106"/>
      <c r="L101" s="106"/>
      <c r="M101" s="106"/>
      <c r="N101" s="107"/>
      <c r="O101" s="105" t="s">
        <v>8</v>
      </c>
      <c r="P101" s="106"/>
      <c r="Q101" s="106"/>
      <c r="R101" s="106"/>
      <c r="S101" s="106"/>
      <c r="T101" s="106"/>
      <c r="U101" s="106"/>
      <c r="V101" s="106"/>
      <c r="W101" s="107"/>
      <c r="X101" s="105" t="s">
        <v>9</v>
      </c>
      <c r="Y101" s="106"/>
      <c r="Z101" s="106"/>
      <c r="AA101" s="106"/>
      <c r="AB101" s="106"/>
      <c r="AC101" s="106"/>
      <c r="AD101" s="107"/>
      <c r="AE101" s="105" t="s">
        <v>10</v>
      </c>
      <c r="AF101" s="106"/>
      <c r="AG101" s="106"/>
      <c r="AH101" s="106"/>
      <c r="AI101" s="106"/>
      <c r="AJ101" s="107"/>
    </row>
    <row r="102" spans="1:36" ht="16.5" x14ac:dyDescent="0.25">
      <c r="A102" s="108" t="s">
        <v>11</v>
      </c>
      <c r="B102" s="110" t="s">
        <v>12</v>
      </c>
      <c r="C102" s="102" t="s">
        <v>13</v>
      </c>
      <c r="D102" s="102" t="s">
        <v>14</v>
      </c>
      <c r="E102" s="111" t="s">
        <v>15</v>
      </c>
      <c r="F102" s="103" t="s">
        <v>16</v>
      </c>
      <c r="G102" s="102" t="s">
        <v>17</v>
      </c>
      <c r="H102" s="104" t="s">
        <v>18</v>
      </c>
      <c r="I102" s="101" t="s">
        <v>19</v>
      </c>
      <c r="J102" s="103" t="s">
        <v>20</v>
      </c>
      <c r="K102" s="103" t="s">
        <v>21</v>
      </c>
      <c r="L102" s="99" t="s">
        <v>22</v>
      </c>
      <c r="M102" s="101" t="s">
        <v>19</v>
      </c>
      <c r="N102" s="102" t="s">
        <v>23</v>
      </c>
      <c r="O102" s="97" t="s">
        <v>24</v>
      </c>
      <c r="P102" s="95" t="s">
        <v>25</v>
      </c>
      <c r="Q102" s="103" t="s">
        <v>26</v>
      </c>
      <c r="R102" s="95" t="s">
        <v>27</v>
      </c>
      <c r="S102" s="95"/>
      <c r="T102" s="95"/>
      <c r="U102" s="95"/>
      <c r="V102" s="95"/>
      <c r="W102" s="95"/>
      <c r="X102" s="96" t="s">
        <v>28</v>
      </c>
      <c r="Y102" s="96" t="s">
        <v>29</v>
      </c>
      <c r="Z102" s="96" t="s">
        <v>19</v>
      </c>
      <c r="AA102" s="96" t="s">
        <v>30</v>
      </c>
      <c r="AB102" s="96" t="s">
        <v>19</v>
      </c>
      <c r="AC102" s="96" t="s">
        <v>31</v>
      </c>
      <c r="AD102" s="97" t="s">
        <v>32</v>
      </c>
      <c r="AE102" s="95" t="s">
        <v>10</v>
      </c>
      <c r="AF102" s="95" t="s">
        <v>33</v>
      </c>
      <c r="AG102" s="95" t="s">
        <v>34</v>
      </c>
      <c r="AH102" s="95" t="s">
        <v>35</v>
      </c>
      <c r="AI102" s="95" t="s">
        <v>36</v>
      </c>
      <c r="AJ102" s="95" t="s">
        <v>37</v>
      </c>
    </row>
    <row r="103" spans="1:36" ht="78.75" x14ac:dyDescent="0.25">
      <c r="A103" s="109"/>
      <c r="B103" s="110"/>
      <c r="C103" s="95"/>
      <c r="D103" s="95"/>
      <c r="E103" s="110"/>
      <c r="F103" s="102"/>
      <c r="G103" s="95"/>
      <c r="H103" s="102"/>
      <c r="I103" s="100"/>
      <c r="J103" s="102"/>
      <c r="K103" s="102"/>
      <c r="L103" s="100"/>
      <c r="M103" s="100"/>
      <c r="N103" s="95"/>
      <c r="O103" s="98"/>
      <c r="P103" s="95"/>
      <c r="Q103" s="102"/>
      <c r="R103" s="6" t="s">
        <v>38</v>
      </c>
      <c r="S103" s="6" t="s">
        <v>39</v>
      </c>
      <c r="T103" s="6" t="s">
        <v>40</v>
      </c>
      <c r="U103" s="6" t="s">
        <v>41</v>
      </c>
      <c r="V103" s="6" t="s">
        <v>42</v>
      </c>
      <c r="W103" s="6" t="s">
        <v>43</v>
      </c>
      <c r="X103" s="96"/>
      <c r="Y103" s="96"/>
      <c r="Z103" s="96"/>
      <c r="AA103" s="96"/>
      <c r="AB103" s="96"/>
      <c r="AC103" s="96"/>
      <c r="AD103" s="98"/>
      <c r="AE103" s="95"/>
      <c r="AF103" s="95"/>
      <c r="AG103" s="95"/>
      <c r="AH103" s="95"/>
      <c r="AI103" s="95"/>
      <c r="AJ103" s="95"/>
    </row>
    <row r="104" spans="1:36" ht="16.5" x14ac:dyDescent="0.25">
      <c r="A104" s="62">
        <v>1</v>
      </c>
      <c r="B104" s="65" t="s">
        <v>68</v>
      </c>
      <c r="C104" s="65" t="s">
        <v>120</v>
      </c>
      <c r="D104" s="65" t="s">
        <v>121</v>
      </c>
      <c r="E104" s="140" t="s">
        <v>122</v>
      </c>
      <c r="F104" s="65" t="s">
        <v>48</v>
      </c>
      <c r="G104" s="71">
        <v>1600</v>
      </c>
      <c r="H104" s="56" t="str">
        <f>IF(G104&lt;=0,"",IF(G104&lt;=2,"Muy Baja",IF(G104&lt;=24,"Baja",IF(G104&lt;=500,"Media",IF(G104&lt;=5000,"Alta","Muy Alta")))))</f>
        <v>Alta</v>
      </c>
      <c r="I104" s="47">
        <f>IF(H104="","",IF(H104="Muy Baja",0.2,IF(H104="Baja",0.4,IF(H104="Media",0.6,IF(H104="Alta",0.8,IF(H104="Muy Alta",1,))))))</f>
        <v>0.8</v>
      </c>
      <c r="J104" s="50" t="s">
        <v>72</v>
      </c>
      <c r="K104" s="47" t="str">
        <f>IF(NOT(ISERROR(MATCH(J104,'[6]Tabla Impacto'!$B$221:$B$223,0))),'[6]Tabla Impacto'!$F$223&amp;"Por favor no seleccionar los criterios de impacto(Afectación Económica o presupuestal y Pérdida Reputacional)",J104)</f>
        <v xml:space="preserve">     Afectación menor a 10 SMLMV .</v>
      </c>
      <c r="L104" s="56" t="str">
        <f>IF(OR(K104='[6]Tabla Impacto'!$C$11,K104='[6]Tabla Impacto'!$D$11),"Leve",IF(OR(K104='[6]Tabla Impacto'!$C$12,K104='[6]Tabla Impacto'!$D$12),"Menor",IF(OR(K104='[6]Tabla Impacto'!$C$13,K104='[6]Tabla Impacto'!$D$13),"Moderado",IF(OR(K104='[6]Tabla Impacto'!$C$14,K104='[6]Tabla Impacto'!$D$14),"Mayor",IF(OR(K104='[6]Tabla Impacto'!$C$15,K104='[6]Tabla Impacto'!$D$15),"Catastrófico","")))))</f>
        <v>Leve</v>
      </c>
      <c r="M104" s="47">
        <f>IF(L104="","",IF(L104="Leve",0.2,IF(L104="Menor",0.4,IF(L104="Moderado",0.6,IF(L104="Mayor",0.8,IF(L104="Catastrófico",1,))))))</f>
        <v>0.2</v>
      </c>
      <c r="N104" s="59" t="str">
        <f>IF(OR(AND(H104="Muy Baja",L104="Leve"),AND(H104="Muy Baja",L104="Menor"),AND(H104="Baja",L104="Leve")),"Bajo",IF(OR(AND(H104="Muy baja",L104="Moderado"),AND(H104="Baja",L104="Menor"),AND(H104="Baja",L104="Moderado"),AND(H104="Media",L104="Leve"),AND(H104="Media",L104="Menor"),AND(H104="Media",L104="Moderado"),AND(H104="Alta",L104="Leve"),AND(H104="Alta",L104="Menor")),"Moderado",IF(OR(AND(H104="Muy Baja",L104="Mayor"),AND(H104="Baja",L104="Mayor"),AND(H104="Media",L104="Mayor"),AND(H104="Alta",L104="Moderado"),AND(H104="Alta",L104="Mayor"),AND(H104="Muy Alta",L104="Leve"),AND(H104="Muy Alta",L104="Menor"),AND(H104="Muy Alta",L104="Moderado"),AND(H104="Muy Alta",L104="Mayor")),"Alto",IF(OR(AND(H104="Muy Baja",L104="Catastrófico"),AND(H104="Baja",L104="Catastrófico"),AND(H104="Media",L104="Catastrófico"),AND(H104="Alta",L104="Catastrófico"),AND(H104="Muy Alta",L104="Catastrófico")),"Extremo",""))))</f>
        <v>Moderado</v>
      </c>
      <c r="O104" s="62">
        <v>1</v>
      </c>
      <c r="P104" s="142" t="s">
        <v>123</v>
      </c>
      <c r="Q104" s="88" t="str">
        <f>IF(OR(R104="Preventivo",R104="Detectivo"),"Probabilidad",IF(R104="Correctivo","Impacto",""))</f>
        <v>Probabilidad</v>
      </c>
      <c r="R104" s="82" t="s">
        <v>51</v>
      </c>
      <c r="S104" s="82" t="s">
        <v>52</v>
      </c>
      <c r="T104" s="84" t="str">
        <f>IF(AND(R104="Preventivo",S104="Automático"),"50%",IF(AND(R104="Preventivo",S104="Manual"),"40%",IF(AND(R104="Detectivo",S104="Automático"),"40%",IF(AND(R104="Detectivo",S104="Manual"),"30%",IF(AND(R104="Correctivo",S104="Automático"),"35%",IF(AND(R104="Correctivo",S104="Manual"),"25%",""))))))</f>
        <v>50%</v>
      </c>
      <c r="U104" s="82" t="s">
        <v>53</v>
      </c>
      <c r="V104" s="82" t="s">
        <v>54</v>
      </c>
      <c r="W104" s="82" t="s">
        <v>55</v>
      </c>
      <c r="X104" s="7">
        <f>IFERROR(IF(Q104="Probabilidad",(I104-(+I104*T104)),IF(Q104="Impacto",I104,"")),"")</f>
        <v>0.4</v>
      </c>
      <c r="Y104" s="76" t="str">
        <f>IFERROR(IF(X104="","",IF(X104&lt;=0.2,"Muy Baja",IF(X104&lt;=0.4,"Baja",IF(X104&lt;=0.6,"Media",IF(X104&lt;=0.8,"Alta","Muy Alta"))))),"")</f>
        <v>Baja</v>
      </c>
      <c r="Z104" s="84">
        <f>+X104</f>
        <v>0.4</v>
      </c>
      <c r="AA104" s="76" t="str">
        <f>IFERROR(IF(AB104="","",IF(AB104&lt;=0.2,"Leve",IF(AB104&lt;=0.4,"Menor",IF(AB104&lt;=0.6,"Moderado",IF(AB104&lt;=0.8,"Mayor","Catastrófico"))))),"")</f>
        <v>Leve</v>
      </c>
      <c r="AB104" s="84">
        <f>IFERROR(IF(Q104="Impacto",(M104-(+M104*T104)),IF(Q104="Probabilidad",M104,"")),"")</f>
        <v>0.2</v>
      </c>
      <c r="AC104" s="80" t="str">
        <f>IFERROR(IF(OR(AND(Y104="Muy Baja",AA104="Leve"),AND(Y104="Muy Baja",AA104="Menor"),AND(Y104="Baja",AA104="Leve")),"Bajo",IF(OR(AND(Y104="Muy baja",AA104="Moderado"),AND(Y104="Baja",AA104="Menor"),AND(Y104="Baja",AA104="Moderado"),AND(Y104="Media",AA104="Leve"),AND(Y104="Media",AA104="Menor"),AND(Y104="Media",AA104="Moderado"),AND(Y104="Alta",AA104="Leve"),AND(Y104="Alta",AA104="Menor")),"Moderado",IF(OR(AND(Y104="Muy Baja",AA104="Mayor"),AND(Y104="Baja",AA104="Mayor"),AND(Y104="Media",AA104="Mayor"),AND(Y104="Alta",AA104="Moderado"),AND(Y104="Alta",AA104="Mayor"),AND(Y104="Muy Alta",AA104="Leve"),AND(Y104="Muy Alta",AA104="Menor"),AND(Y104="Muy Alta",AA104="Moderado"),AND(Y104="Muy Alta",AA104="Mayor")),"Alto",IF(OR(AND(Y104="Muy Baja",AA104="Catastrófico"),AND(Y104="Baja",AA104="Catastrófico"),AND(Y104="Media",AA104="Catastrófico"),AND(Y104="Alta",AA104="Catastrófico"),AND(Y104="Muy Alta",AA104="Catastrófico")),"Extremo","")))),"")</f>
        <v>Bajo</v>
      </c>
      <c r="AD104" s="82" t="s">
        <v>64</v>
      </c>
      <c r="AE104" s="65"/>
      <c r="AF104" s="71"/>
      <c r="AG104" s="74"/>
      <c r="AH104" s="74"/>
      <c r="AI104" s="65"/>
      <c r="AJ104" s="71"/>
    </row>
    <row r="105" spans="1:36" ht="117" customHeight="1" x14ac:dyDescent="0.25">
      <c r="A105" s="63"/>
      <c r="B105" s="66"/>
      <c r="C105" s="66"/>
      <c r="D105" s="66"/>
      <c r="E105" s="141"/>
      <c r="F105" s="66"/>
      <c r="G105" s="72"/>
      <c r="H105" s="57"/>
      <c r="I105" s="48"/>
      <c r="J105" s="51"/>
      <c r="K105" s="48">
        <f ca="1">IF(NOT(ISERROR(MATCH(J105,_xlfn.ANCHORARRAY(E116),0))),I118&amp;"Por favor no seleccionar los criterios de impacto",J105)</f>
        <v>0</v>
      </c>
      <c r="L105" s="57"/>
      <c r="M105" s="48"/>
      <c r="N105" s="60"/>
      <c r="O105" s="64"/>
      <c r="P105" s="143"/>
      <c r="Q105" s="89"/>
      <c r="R105" s="83"/>
      <c r="S105" s="83"/>
      <c r="T105" s="85"/>
      <c r="U105" s="83"/>
      <c r="V105" s="83"/>
      <c r="W105" s="83"/>
      <c r="X105" s="8" t="str">
        <f>IFERROR(IF(AND(Q104="Probabilidad",Q105="Probabilidad"),(Z104-(+Z104*T105)),IF(Q105="Probabilidad",(I104-(+I104*T105)),IF(Q105="Impacto",Z104,""))),"")</f>
        <v/>
      </c>
      <c r="Y105" s="77"/>
      <c r="Z105" s="85"/>
      <c r="AA105" s="77"/>
      <c r="AB105" s="85"/>
      <c r="AC105" s="81"/>
      <c r="AD105" s="83"/>
      <c r="AE105" s="67"/>
      <c r="AF105" s="73"/>
      <c r="AG105" s="75"/>
      <c r="AH105" s="75"/>
      <c r="AI105" s="67"/>
      <c r="AJ105" s="73"/>
    </row>
    <row r="106" spans="1:36" ht="16.5" hidden="1" x14ac:dyDescent="0.25">
      <c r="A106" s="63"/>
      <c r="B106" s="66"/>
      <c r="C106" s="66"/>
      <c r="D106" s="66"/>
      <c r="E106" s="140"/>
      <c r="F106" s="66"/>
      <c r="G106" s="72"/>
      <c r="H106" s="57"/>
      <c r="I106" s="48"/>
      <c r="J106" s="51"/>
      <c r="K106" s="48">
        <f ca="1">IF(NOT(ISERROR(MATCH(J106,_xlfn.ANCHORARRAY(E117),0))),I119&amp;"Por favor no seleccionar los criterios de impacto",J106)</f>
        <v>0</v>
      </c>
      <c r="L106" s="57"/>
      <c r="M106" s="48"/>
      <c r="N106" s="60"/>
      <c r="O106" s="9">
        <v>3</v>
      </c>
      <c r="P106" s="31"/>
      <c r="Q106" s="11" t="str">
        <f>IF(OR(R106="Preventivo",R106="Detectivo"),"Probabilidad",IF(R106="Correctivo","Impacto",""))</f>
        <v/>
      </c>
      <c r="R106" s="12"/>
      <c r="S106" s="12"/>
      <c r="T106" s="13" t="str">
        <f t="shared" ref="T106:T109" si="69">IF(AND(R106="Preventivo",S106="Automático"),"50%",IF(AND(R106="Preventivo",S106="Manual"),"40%",IF(AND(R106="Detectivo",S106="Automático"),"40%",IF(AND(R106="Detectivo",S106="Manual"),"30%",IF(AND(R106="Correctivo",S106="Automático"),"35%",IF(AND(R106="Correctivo",S106="Manual"),"25%",""))))))</f>
        <v/>
      </c>
      <c r="U106" s="12"/>
      <c r="V106" s="12"/>
      <c r="W106" s="12"/>
      <c r="X106" s="8" t="str">
        <f>IFERROR(IF(AND(Q105="Probabilidad",Q106="Probabilidad"),(Z105-(+Z105*T106)),IF(AND(Q105="Impacto",Q106="Probabilidad"),(Z104-(+Z104*T106)),IF(Q106="Impacto",Z105,""))),"")</f>
        <v/>
      </c>
      <c r="Y106" s="14" t="str">
        <f t="shared" ref="Y106:Y115" si="70">IFERROR(IF(X106="","",IF(X106&lt;=0.2,"Muy Baja",IF(X106&lt;=0.4,"Baja",IF(X106&lt;=0.6,"Media",IF(X106&lt;=0.8,"Alta","Muy Alta"))))),"")</f>
        <v/>
      </c>
      <c r="Z106" s="15" t="str">
        <f t="shared" ref="Z106:Z109" si="71">+X106</f>
        <v/>
      </c>
      <c r="AA106" s="14" t="str">
        <f t="shared" ref="AA106:AA115" si="72">IFERROR(IF(AB106="","",IF(AB106&lt;=0.2,"Leve",IF(AB106&lt;=0.4,"Menor",IF(AB106&lt;=0.6,"Moderado",IF(AB106&lt;=0.8,"Mayor","Catastrófico"))))),"")</f>
        <v/>
      </c>
      <c r="AB106" s="16" t="str">
        <f>IFERROR(IF(AND(Q105="Impacto",Q106="Impacto"),(AB105-(+AB105*T106)),IF(AND(Q105="Probabilidad",Q106="Impacto"),(AB104-(+AB104*T106)),IF(Q106="Probabilidad",AB105,""))),"")</f>
        <v/>
      </c>
      <c r="AC106" s="17" t="str">
        <f t="shared" ref="AC106:AC109" si="73">IFERROR(IF(OR(AND(Y106="Muy Baja",AA106="Leve"),AND(Y106="Muy Baja",AA106="Menor"),AND(Y106="Baja",AA106="Leve")),"Bajo",IF(OR(AND(Y106="Muy baja",AA106="Moderado"),AND(Y106="Baja",AA106="Menor"),AND(Y106="Baja",AA106="Moderado"),AND(Y106="Media",AA106="Leve"),AND(Y106="Media",AA106="Menor"),AND(Y106="Media",AA106="Moderado"),AND(Y106="Alta",AA106="Leve"),AND(Y106="Alta",AA106="Menor")),"Moderado",IF(OR(AND(Y106="Muy Baja",AA106="Mayor"),AND(Y106="Baja",AA106="Mayor"),AND(Y106="Media",AA106="Mayor"),AND(Y106="Alta",AA106="Moderado"),AND(Y106="Alta",AA106="Mayor"),AND(Y106="Muy Alta",AA106="Leve"),AND(Y106="Muy Alta",AA106="Menor"),AND(Y106="Muy Alta",AA106="Moderado"),AND(Y106="Muy Alta",AA106="Mayor")),"Alto",IF(OR(AND(Y106="Muy Baja",AA106="Catastrófico"),AND(Y106="Baja",AA106="Catastrófico"),AND(Y106="Media",AA106="Catastrófico"),AND(Y106="Alta",AA106="Catastrófico"),AND(Y106="Muy Alta",AA106="Catastrófico")),"Extremo","")))),"")</f>
        <v/>
      </c>
      <c r="AD106" s="18"/>
      <c r="AE106" s="19"/>
      <c r="AF106" s="20"/>
      <c r="AG106" s="21"/>
      <c r="AH106" s="21"/>
      <c r="AI106" s="19"/>
      <c r="AJ106" s="20"/>
    </row>
    <row r="107" spans="1:36" ht="16.5" hidden="1" x14ac:dyDescent="0.25">
      <c r="A107" s="63"/>
      <c r="B107" s="66"/>
      <c r="C107" s="66"/>
      <c r="D107" s="66"/>
      <c r="E107" s="141"/>
      <c r="F107" s="66"/>
      <c r="G107" s="72"/>
      <c r="H107" s="57"/>
      <c r="I107" s="48"/>
      <c r="J107" s="51"/>
      <c r="K107" s="48">
        <f ca="1">IF(NOT(ISERROR(MATCH(J107,_xlfn.ANCHORARRAY(E118),0))),I120&amp;"Por favor no seleccionar los criterios de impacto",J107)</f>
        <v>0</v>
      </c>
      <c r="L107" s="57"/>
      <c r="M107" s="48"/>
      <c r="N107" s="60"/>
      <c r="O107" s="9">
        <v>4</v>
      </c>
      <c r="P107" s="32"/>
      <c r="Q107" s="11" t="str">
        <f t="shared" ref="Q107:Q109" si="74">IF(OR(R107="Preventivo",R107="Detectivo"),"Probabilidad",IF(R107="Correctivo","Impacto",""))</f>
        <v/>
      </c>
      <c r="R107" s="12"/>
      <c r="S107" s="12"/>
      <c r="T107" s="13" t="str">
        <f t="shared" si="69"/>
        <v/>
      </c>
      <c r="U107" s="12"/>
      <c r="V107" s="12"/>
      <c r="W107" s="12"/>
      <c r="X107" s="8" t="str">
        <f t="shared" ref="X107:X109" si="75">IFERROR(IF(AND(Q106="Probabilidad",Q107="Probabilidad"),(Z106-(+Z106*T107)),IF(AND(Q106="Impacto",Q107="Probabilidad"),(Z105-(+Z105*T107)),IF(Q107="Impacto",Z106,""))),"")</f>
        <v/>
      </c>
      <c r="Y107" s="14" t="str">
        <f t="shared" si="70"/>
        <v/>
      </c>
      <c r="Z107" s="15" t="str">
        <f t="shared" si="71"/>
        <v/>
      </c>
      <c r="AA107" s="14" t="str">
        <f t="shared" si="72"/>
        <v/>
      </c>
      <c r="AB107" s="16" t="str">
        <f t="shared" ref="AB107:AB109" si="76">IFERROR(IF(AND(Q106="Impacto",Q107="Impacto"),(AB106-(+AB106*T107)),IF(AND(Q106="Probabilidad",Q107="Impacto"),(AB105-(+AB105*T107)),IF(Q107="Probabilidad",AB106,""))),"")</f>
        <v/>
      </c>
      <c r="AC107" s="17" t="str">
        <f>IFERROR(IF(OR(AND(Y107="Muy Baja",AA107="Leve"),AND(Y107="Muy Baja",AA107="Menor"),AND(Y107="Baja",AA107="Leve")),"Bajo",IF(OR(AND(Y107="Muy baja",AA107="Moderado"),AND(Y107="Baja",AA107="Menor"),AND(Y107="Baja",AA107="Moderado"),AND(Y107="Media",AA107="Leve"),AND(Y107="Media",AA107="Menor"),AND(Y107="Media",AA107="Moderado"),AND(Y107="Alta",AA107="Leve"),AND(Y107="Alta",AA107="Menor")),"Moderado",IF(OR(AND(Y107="Muy Baja",AA107="Mayor"),AND(Y107="Baja",AA107="Mayor"),AND(Y107="Media",AA107="Mayor"),AND(Y107="Alta",AA107="Moderado"),AND(Y107="Alta",AA107="Mayor"),AND(Y107="Muy Alta",AA107="Leve"),AND(Y107="Muy Alta",AA107="Menor"),AND(Y107="Muy Alta",AA107="Moderado"),AND(Y107="Muy Alta",AA107="Mayor")),"Alto",IF(OR(AND(Y107="Muy Baja",AA107="Catastrófico"),AND(Y107="Baja",AA107="Catastrófico"),AND(Y107="Media",AA107="Catastrófico"),AND(Y107="Alta",AA107="Catastrófico"),AND(Y107="Muy Alta",AA107="Catastrófico")),"Extremo","")))),"")</f>
        <v/>
      </c>
      <c r="AD107" s="18"/>
      <c r="AE107" s="19"/>
      <c r="AF107" s="20"/>
      <c r="AG107" s="21"/>
      <c r="AH107" s="21"/>
      <c r="AI107" s="19"/>
      <c r="AJ107" s="20"/>
    </row>
    <row r="108" spans="1:36" ht="16.5" hidden="1" x14ac:dyDescent="0.25">
      <c r="A108" s="63"/>
      <c r="B108" s="66"/>
      <c r="C108" s="66"/>
      <c r="D108" s="66"/>
      <c r="E108" s="140"/>
      <c r="F108" s="66"/>
      <c r="G108" s="72"/>
      <c r="H108" s="57"/>
      <c r="I108" s="48"/>
      <c r="J108" s="51"/>
      <c r="K108" s="48">
        <f ca="1">IF(NOT(ISERROR(MATCH(J108,_xlfn.ANCHORARRAY(E119),0))),I121&amp;"Por favor no seleccionar los criterios de impacto",J108)</f>
        <v>0</v>
      </c>
      <c r="L108" s="57"/>
      <c r="M108" s="48"/>
      <c r="N108" s="60"/>
      <c r="O108" s="9">
        <v>5</v>
      </c>
      <c r="P108" s="32"/>
      <c r="Q108" s="11" t="str">
        <f t="shared" si="74"/>
        <v/>
      </c>
      <c r="R108" s="12"/>
      <c r="S108" s="12"/>
      <c r="T108" s="13" t="str">
        <f t="shared" si="69"/>
        <v/>
      </c>
      <c r="U108" s="12"/>
      <c r="V108" s="12"/>
      <c r="W108" s="12"/>
      <c r="X108" s="8" t="str">
        <f t="shared" si="75"/>
        <v/>
      </c>
      <c r="Y108" s="14" t="str">
        <f t="shared" si="70"/>
        <v/>
      </c>
      <c r="Z108" s="15" t="str">
        <f t="shared" si="71"/>
        <v/>
      </c>
      <c r="AA108" s="14" t="str">
        <f t="shared" si="72"/>
        <v/>
      </c>
      <c r="AB108" s="16" t="str">
        <f t="shared" si="76"/>
        <v/>
      </c>
      <c r="AC108" s="17" t="str">
        <f t="shared" si="73"/>
        <v/>
      </c>
      <c r="AD108" s="18"/>
      <c r="AE108" s="19"/>
      <c r="AF108" s="20"/>
      <c r="AG108" s="21"/>
      <c r="AH108" s="21"/>
      <c r="AI108" s="19"/>
      <c r="AJ108" s="20"/>
    </row>
    <row r="109" spans="1:36" ht="16.5" hidden="1" x14ac:dyDescent="0.25">
      <c r="A109" s="64"/>
      <c r="B109" s="67"/>
      <c r="C109" s="67"/>
      <c r="D109" s="67"/>
      <c r="E109" s="141"/>
      <c r="F109" s="67"/>
      <c r="G109" s="73"/>
      <c r="H109" s="58"/>
      <c r="I109" s="49"/>
      <c r="J109" s="52"/>
      <c r="K109" s="49">
        <f ca="1">IF(NOT(ISERROR(MATCH(J109,_xlfn.ANCHORARRAY(E120),0))),I122&amp;"Por favor no seleccionar los criterios de impacto",J109)</f>
        <v>0</v>
      </c>
      <c r="L109" s="58"/>
      <c r="M109" s="49"/>
      <c r="N109" s="61"/>
      <c r="O109" s="9">
        <v>6</v>
      </c>
      <c r="P109" s="32"/>
      <c r="Q109" s="11" t="str">
        <f t="shared" si="74"/>
        <v/>
      </c>
      <c r="R109" s="12"/>
      <c r="S109" s="12"/>
      <c r="T109" s="13" t="str">
        <f t="shared" si="69"/>
        <v/>
      </c>
      <c r="U109" s="12"/>
      <c r="V109" s="12"/>
      <c r="W109" s="12"/>
      <c r="X109" s="8" t="str">
        <f t="shared" si="75"/>
        <v/>
      </c>
      <c r="Y109" s="14" t="str">
        <f t="shared" si="70"/>
        <v/>
      </c>
      <c r="Z109" s="15" t="str">
        <f t="shared" si="71"/>
        <v/>
      </c>
      <c r="AA109" s="14" t="str">
        <f t="shared" si="72"/>
        <v/>
      </c>
      <c r="AB109" s="16" t="str">
        <f t="shared" si="76"/>
        <v/>
      </c>
      <c r="AC109" s="17" t="str">
        <f t="shared" si="73"/>
        <v/>
      </c>
      <c r="AD109" s="18"/>
      <c r="AE109" s="19"/>
      <c r="AF109" s="20"/>
      <c r="AG109" s="21"/>
      <c r="AH109" s="21"/>
      <c r="AI109" s="19"/>
      <c r="AJ109" s="20"/>
    </row>
    <row r="110" spans="1:36" ht="16.5" x14ac:dyDescent="0.25">
      <c r="A110" s="62">
        <v>2</v>
      </c>
      <c r="B110" s="65" t="s">
        <v>57</v>
      </c>
      <c r="C110" s="65" t="s">
        <v>124</v>
      </c>
      <c r="D110" s="65" t="s">
        <v>125</v>
      </c>
      <c r="E110" s="137" t="s">
        <v>126</v>
      </c>
      <c r="F110" s="65" t="s">
        <v>48</v>
      </c>
      <c r="G110" s="71">
        <f>20*12</f>
        <v>240</v>
      </c>
      <c r="H110" s="56" t="str">
        <f>IF(G110&lt;=0,"",IF(G110&lt;=2,"Muy Baja",IF(G110&lt;=24,"Baja",IF(G110&lt;=500,"Media",IF(G110&lt;=5000,"Alta","Muy Alta")))))</f>
        <v>Media</v>
      </c>
      <c r="I110" s="47">
        <f>IF(H110="","",IF(H110="Muy Baja",0.2,IF(H110="Baja",0.4,IF(H110="Media",0.6,IF(H110="Alta",0.8,IF(H110="Muy Alta",1,))))))</f>
        <v>0.6</v>
      </c>
      <c r="J110" s="50" t="s">
        <v>72</v>
      </c>
      <c r="K110" s="47" t="str">
        <f>IF(NOT(ISERROR(MATCH(J110,'[6]Tabla Impacto'!$B$221:$B$223,0))),'[6]Tabla Impacto'!$F$223&amp;"Por favor no seleccionar los criterios de impacto(Afectación Económica o presupuestal y Pérdida Reputacional)",J110)</f>
        <v xml:space="preserve">     Afectación menor a 10 SMLMV .</v>
      </c>
      <c r="L110" s="56" t="str">
        <f>IF(OR(K110='[6]Tabla Impacto'!$C$11,K110='[6]Tabla Impacto'!$D$11),"Leve",IF(OR(K110='[6]Tabla Impacto'!$C$12,K110='[6]Tabla Impacto'!$D$12),"Menor",IF(OR(K110='[6]Tabla Impacto'!$C$13,K110='[6]Tabla Impacto'!$D$13),"Moderado",IF(OR(K110='[6]Tabla Impacto'!$C$14,K110='[6]Tabla Impacto'!$D$14),"Mayor",IF(OR(K110='[6]Tabla Impacto'!$C$15,K110='[6]Tabla Impacto'!$D$15),"Catastrófico","")))))</f>
        <v>Leve</v>
      </c>
      <c r="M110" s="47">
        <f>IF(L110="","",IF(L110="Leve",0.2,IF(L110="Menor",0.4,IF(L110="Moderado",0.6,IF(L110="Mayor",0.8,IF(L110="Catastrófico",1,))))))</f>
        <v>0.2</v>
      </c>
      <c r="N110" s="59" t="str">
        <f>IF(OR(AND(H110="Muy Baja",L110="Leve"),AND(H110="Muy Baja",L110="Menor"),AND(H110="Baja",L110="Leve")),"Bajo",IF(OR(AND(H110="Muy baja",L110="Moderado"),AND(H110="Baja",L110="Menor"),AND(H110="Baja",L110="Moderado"),AND(H110="Media",L110="Leve"),AND(H110="Media",L110="Menor"),AND(H110="Media",L110="Moderado"),AND(H110="Alta",L110="Leve"),AND(H110="Alta",L110="Menor")),"Moderado",IF(OR(AND(H110="Muy Baja",L110="Mayor"),AND(H110="Baja",L110="Mayor"),AND(H110="Media",L110="Mayor"),AND(H110="Alta",L110="Moderado"),AND(H110="Alta",L110="Mayor"),AND(H110="Muy Alta",L110="Leve"),AND(H110="Muy Alta",L110="Menor"),AND(H110="Muy Alta",L110="Moderado"),AND(H110="Muy Alta",L110="Mayor")),"Alto",IF(OR(AND(H110="Muy Baja",L110="Catastrófico"),AND(H110="Baja",L110="Catastrófico"),AND(H110="Media",L110="Catastrófico"),AND(H110="Alta",L110="Catastrófico"),AND(H110="Muy Alta",L110="Catastrófico")),"Extremo",""))))</f>
        <v>Moderado</v>
      </c>
      <c r="O110" s="62">
        <v>2</v>
      </c>
      <c r="P110" s="142" t="s">
        <v>127</v>
      </c>
      <c r="Q110" s="88" t="str">
        <f>IF(OR(R110="Preventivo",R110="Detectivo"),"Probabilidad",IF(R110="Correctivo","Impacto",""))</f>
        <v>Probabilidad</v>
      </c>
      <c r="R110" s="82" t="s">
        <v>51</v>
      </c>
      <c r="S110" s="82" t="s">
        <v>63</v>
      </c>
      <c r="T110" s="84" t="str">
        <f>IF(AND(R110="Preventivo",S110="Automático"),"50%",IF(AND(R110="Preventivo",S110="Manual"),"40%",IF(AND(R110="Detectivo",S110="Automático"),"40%",IF(AND(R110="Detectivo",S110="Manual"),"30%",IF(AND(R110="Correctivo",S110="Automático"),"35%",IF(AND(R110="Correctivo",S110="Manual"),"25%",""))))))</f>
        <v>40%</v>
      </c>
      <c r="U110" s="82" t="s">
        <v>53</v>
      </c>
      <c r="V110" s="82" t="s">
        <v>54</v>
      </c>
      <c r="W110" s="82" t="s">
        <v>55</v>
      </c>
      <c r="X110" s="7">
        <f>IFERROR(IF(Q110="Probabilidad",(I110-(+I110*T110)),IF(Q110="Impacto",I110,"")),"")</f>
        <v>0.36</v>
      </c>
      <c r="Y110" s="76" t="str">
        <f>IFERROR(IF(X110="","",IF(X110&lt;=0.2,"Muy Baja",IF(X110&lt;=0.4,"Baja",IF(X110&lt;=0.6,"Media",IF(X110&lt;=0.8,"Alta","Muy Alta"))))),"")</f>
        <v>Baja</v>
      </c>
      <c r="Z110" s="84">
        <f>+X110</f>
        <v>0.36</v>
      </c>
      <c r="AA110" s="76" t="str">
        <f>IFERROR(IF(AB110="","",IF(AB110&lt;=0.2,"Leve",IF(AB110&lt;=0.4,"Menor",IF(AB110&lt;=0.6,"Moderado",IF(AB110&lt;=0.8,"Mayor","Catastrófico"))))),"")</f>
        <v>Leve</v>
      </c>
      <c r="AB110" s="78">
        <f>IFERROR(IF(Q110="Impacto",(M110-(+M110*T110)),IF(Q110="Probabilidad",M110,"")),"")</f>
        <v>0.2</v>
      </c>
      <c r="AC110" s="80" t="str">
        <f>IFERROR(IF(OR(AND(Y110="Muy Baja",AA110="Leve"),AND(Y110="Muy Baja",AA110="Menor"),AND(Y110="Baja",AA110="Leve")),"Bajo",IF(OR(AND(Y110="Muy baja",AA110="Moderado"),AND(Y110="Baja",AA110="Menor"),AND(Y110="Baja",AA110="Moderado"),AND(Y110="Media",AA110="Leve"),AND(Y110="Media",AA110="Menor"),AND(Y110="Media",AA110="Moderado"),AND(Y110="Alta",AA110="Leve"),AND(Y110="Alta",AA110="Menor")),"Moderado",IF(OR(AND(Y110="Muy Baja",AA110="Mayor"),AND(Y110="Baja",AA110="Mayor"),AND(Y110="Media",AA110="Mayor"),AND(Y110="Alta",AA110="Moderado"),AND(Y110="Alta",AA110="Mayor"),AND(Y110="Muy Alta",AA110="Leve"),AND(Y110="Muy Alta",AA110="Menor"),AND(Y110="Muy Alta",AA110="Moderado"),AND(Y110="Muy Alta",AA110="Mayor")),"Alto",IF(OR(AND(Y110="Muy Baja",AA110="Catastrófico"),AND(Y110="Baja",AA110="Catastrófico"),AND(Y110="Media",AA110="Catastrófico"),AND(Y110="Alta",AA110="Catastrófico"),AND(Y110="Muy Alta",AA110="Catastrófico")),"Extremo","")))),"")</f>
        <v>Bajo</v>
      </c>
      <c r="AD110" s="82" t="s">
        <v>128</v>
      </c>
      <c r="AE110" s="65"/>
      <c r="AF110" s="71"/>
      <c r="AG110" s="74"/>
      <c r="AH110" s="74"/>
      <c r="AI110" s="65"/>
      <c r="AJ110" s="71"/>
    </row>
    <row r="111" spans="1:36" ht="64.5" customHeight="1" x14ac:dyDescent="0.25">
      <c r="A111" s="63"/>
      <c r="B111" s="66"/>
      <c r="C111" s="66"/>
      <c r="D111" s="66"/>
      <c r="E111" s="138"/>
      <c r="F111" s="66"/>
      <c r="G111" s="72"/>
      <c r="H111" s="57"/>
      <c r="I111" s="48"/>
      <c r="J111" s="51"/>
      <c r="K111" s="48">
        <f ca="1">IF(NOT(ISERROR(MATCH(J111,_xlfn.ANCHORARRAY(E122),0))),I124&amp;"Por favor no seleccionar los criterios de impacto",J111)</f>
        <v>0</v>
      </c>
      <c r="L111" s="57"/>
      <c r="M111" s="48"/>
      <c r="N111" s="60"/>
      <c r="O111" s="64"/>
      <c r="P111" s="143"/>
      <c r="Q111" s="89"/>
      <c r="R111" s="83"/>
      <c r="S111" s="83"/>
      <c r="T111" s="85"/>
      <c r="U111" s="83"/>
      <c r="V111" s="83"/>
      <c r="W111" s="83"/>
      <c r="X111" s="7" t="str">
        <f>IFERROR(IF(AND(Q110="Probabilidad",Q111="Probabilidad"),(Z110-(+Z110*T111)),IF(Q111="Probabilidad",(I110-(+I110*T111)),IF(Q111="Impacto",Z110,""))),"")</f>
        <v/>
      </c>
      <c r="Y111" s="77"/>
      <c r="Z111" s="85"/>
      <c r="AA111" s="77"/>
      <c r="AB111" s="79"/>
      <c r="AC111" s="81"/>
      <c r="AD111" s="83"/>
      <c r="AE111" s="67"/>
      <c r="AF111" s="73"/>
      <c r="AG111" s="75"/>
      <c r="AH111" s="75"/>
      <c r="AI111" s="67"/>
      <c r="AJ111" s="73"/>
    </row>
    <row r="112" spans="1:36" ht="16.5" x14ac:dyDescent="0.25">
      <c r="A112" s="63"/>
      <c r="B112" s="66"/>
      <c r="C112" s="66"/>
      <c r="D112" s="66"/>
      <c r="E112" s="138"/>
      <c r="F112" s="66"/>
      <c r="G112" s="72"/>
      <c r="H112" s="57"/>
      <c r="I112" s="48"/>
      <c r="J112" s="51"/>
      <c r="K112" s="48">
        <f ca="1">IF(NOT(ISERROR(MATCH(J112,_xlfn.ANCHORARRAY(E123),0))),I125&amp;"Por favor no seleccionar los criterios de impacto",J112)</f>
        <v>0</v>
      </c>
      <c r="L112" s="57"/>
      <c r="M112" s="48"/>
      <c r="N112" s="60"/>
      <c r="O112" s="9">
        <v>3</v>
      </c>
      <c r="P112" s="10"/>
      <c r="Q112" s="11" t="str">
        <f>IF(OR(R112="Preventivo",R112="Detectivo"),"Probabilidad",IF(R112="Correctivo","Impacto",""))</f>
        <v/>
      </c>
      <c r="R112" s="12"/>
      <c r="S112" s="12"/>
      <c r="T112" s="13" t="str">
        <f t="shared" ref="T112:T115" si="77">IF(AND(R112="Preventivo",S112="Automático"),"50%",IF(AND(R112="Preventivo",S112="Manual"),"40%",IF(AND(R112="Detectivo",S112="Automático"),"40%",IF(AND(R112="Detectivo",S112="Manual"),"30%",IF(AND(R112="Correctivo",S112="Automático"),"35%",IF(AND(R112="Correctivo",S112="Manual"),"25%",""))))))</f>
        <v/>
      </c>
      <c r="U112" s="12"/>
      <c r="V112" s="12"/>
      <c r="W112" s="12"/>
      <c r="X112" s="8" t="str">
        <f>IFERROR(IF(AND(Q111="Probabilidad",Q112="Probabilidad"),(Z111-(+Z111*T112)),IF(AND(Q111="Impacto",Q112="Probabilidad"),(Z110-(+Z110*T112)),IF(Q112="Impacto",Z111,""))),"")</f>
        <v/>
      </c>
      <c r="Y112" s="14" t="str">
        <f t="shared" si="70"/>
        <v/>
      </c>
      <c r="Z112" s="15" t="str">
        <f t="shared" ref="Z112:Z115" si="78">+X112</f>
        <v/>
      </c>
      <c r="AA112" s="14" t="str">
        <f t="shared" si="72"/>
        <v/>
      </c>
      <c r="AB112" s="16" t="str">
        <f>IFERROR(IF(AND(Q111="Impacto",Q112="Impacto"),(AB111-(+AB111*T112)),IF(AND(Q111="Probabilidad",Q112="Impacto"),(AB110-(+AB110*T112)),IF(Q112="Probabilidad",AB111,""))),"")</f>
        <v/>
      </c>
      <c r="AC112" s="17" t="str">
        <f t="shared" ref="AC112" si="79">IFERROR(IF(OR(AND(Y112="Muy Baja",AA112="Leve"),AND(Y112="Muy Baja",AA112="Menor"),AND(Y112="Baja",AA112="Leve")),"Bajo",IF(OR(AND(Y112="Muy baja",AA112="Moderado"),AND(Y112="Baja",AA112="Menor"),AND(Y112="Baja",AA112="Moderado"),AND(Y112="Media",AA112="Leve"),AND(Y112="Media",AA112="Menor"),AND(Y112="Media",AA112="Moderado"),AND(Y112="Alta",AA112="Leve"),AND(Y112="Alta",AA112="Menor")),"Moderado",IF(OR(AND(Y112="Muy Baja",AA112="Mayor"),AND(Y112="Baja",AA112="Mayor"),AND(Y112="Media",AA112="Mayor"),AND(Y112="Alta",AA112="Moderado"),AND(Y112="Alta",AA112="Mayor"),AND(Y112="Muy Alta",AA112="Leve"),AND(Y112="Muy Alta",AA112="Menor"),AND(Y112="Muy Alta",AA112="Moderado"),AND(Y112="Muy Alta",AA112="Mayor")),"Alto",IF(OR(AND(Y112="Muy Baja",AA112="Catastrófico"),AND(Y112="Baja",AA112="Catastrófico"),AND(Y112="Media",AA112="Catastrófico"),AND(Y112="Alta",AA112="Catastrófico"),AND(Y112="Muy Alta",AA112="Catastrófico")),"Extremo","")))),"")</f>
        <v/>
      </c>
      <c r="AD112" s="18"/>
      <c r="AE112" s="19"/>
      <c r="AF112" s="20"/>
      <c r="AG112" s="21"/>
      <c r="AH112" s="21"/>
      <c r="AI112" s="19"/>
      <c r="AJ112" s="20"/>
    </row>
    <row r="113" spans="1:36" ht="16.5" x14ac:dyDescent="0.25">
      <c r="A113" s="63"/>
      <c r="B113" s="66"/>
      <c r="C113" s="66"/>
      <c r="D113" s="66"/>
      <c r="E113" s="138"/>
      <c r="F113" s="66"/>
      <c r="G113" s="72"/>
      <c r="H113" s="57"/>
      <c r="I113" s="48"/>
      <c r="J113" s="51"/>
      <c r="K113" s="48">
        <f ca="1">IF(NOT(ISERROR(MATCH(J113,_xlfn.ANCHORARRAY(E124),0))),I126&amp;"Por favor no seleccionar los criterios de impacto",J113)</f>
        <v>0</v>
      </c>
      <c r="L113" s="57"/>
      <c r="M113" s="48"/>
      <c r="N113" s="60"/>
      <c r="O113" s="9">
        <v>4</v>
      </c>
      <c r="P113" s="22"/>
      <c r="Q113" s="11" t="str">
        <f t="shared" ref="Q113:Q115" si="80">IF(OR(R113="Preventivo",R113="Detectivo"),"Probabilidad",IF(R113="Correctivo","Impacto",""))</f>
        <v/>
      </c>
      <c r="R113" s="12"/>
      <c r="S113" s="12"/>
      <c r="T113" s="13" t="str">
        <f t="shared" si="77"/>
        <v/>
      </c>
      <c r="U113" s="12"/>
      <c r="V113" s="12"/>
      <c r="W113" s="12"/>
      <c r="X113" s="8" t="str">
        <f t="shared" ref="X113:X115" si="81">IFERROR(IF(AND(Q112="Probabilidad",Q113="Probabilidad"),(Z112-(+Z112*T113)),IF(AND(Q112="Impacto",Q113="Probabilidad"),(Z111-(+Z111*T113)),IF(Q113="Impacto",Z112,""))),"")</f>
        <v/>
      </c>
      <c r="Y113" s="14" t="str">
        <f t="shared" si="70"/>
        <v/>
      </c>
      <c r="Z113" s="15" t="str">
        <f t="shared" si="78"/>
        <v/>
      </c>
      <c r="AA113" s="14" t="str">
        <f t="shared" si="72"/>
        <v/>
      </c>
      <c r="AB113" s="16" t="str">
        <f t="shared" ref="AB113:AB115" si="82">IFERROR(IF(AND(Q112="Impacto",Q113="Impacto"),(AB112-(+AB112*T113)),IF(AND(Q112="Probabilidad",Q113="Impacto"),(AB111-(+AB111*T113)),IF(Q113="Probabilidad",AB112,""))),"")</f>
        <v/>
      </c>
      <c r="AC113" s="17" t="str">
        <f>IFERROR(IF(OR(AND(Y113="Muy Baja",AA113="Leve"),AND(Y113="Muy Baja",AA113="Menor"),AND(Y113="Baja",AA113="Leve")),"Bajo",IF(OR(AND(Y113="Muy baja",AA113="Moderado"),AND(Y113="Baja",AA113="Menor"),AND(Y113="Baja",AA113="Moderado"),AND(Y113="Media",AA113="Leve"),AND(Y113="Media",AA113="Menor"),AND(Y113="Media",AA113="Moderado"),AND(Y113="Alta",AA113="Leve"),AND(Y113="Alta",AA113="Menor")),"Moderado",IF(OR(AND(Y113="Muy Baja",AA113="Mayor"),AND(Y113="Baja",AA113="Mayor"),AND(Y113="Media",AA113="Mayor"),AND(Y113="Alta",AA113="Moderado"),AND(Y113="Alta",AA113="Mayor"),AND(Y113="Muy Alta",AA113="Leve"),AND(Y113="Muy Alta",AA113="Menor"),AND(Y113="Muy Alta",AA113="Moderado"),AND(Y113="Muy Alta",AA113="Mayor")),"Alto",IF(OR(AND(Y113="Muy Baja",AA113="Catastrófico"),AND(Y113="Baja",AA113="Catastrófico"),AND(Y113="Media",AA113="Catastrófico"),AND(Y113="Alta",AA113="Catastrófico"),AND(Y113="Muy Alta",AA113="Catastrófico")),"Extremo","")))),"")</f>
        <v/>
      </c>
      <c r="AD113" s="18"/>
      <c r="AE113" s="19"/>
      <c r="AF113" s="20"/>
      <c r="AG113" s="21"/>
      <c r="AH113" s="21"/>
      <c r="AI113" s="19"/>
      <c r="AJ113" s="20"/>
    </row>
    <row r="114" spans="1:36" ht="16.5" x14ac:dyDescent="0.25">
      <c r="A114" s="63"/>
      <c r="B114" s="66"/>
      <c r="C114" s="66"/>
      <c r="D114" s="66"/>
      <c r="E114" s="138"/>
      <c r="F114" s="66"/>
      <c r="G114" s="72"/>
      <c r="H114" s="57"/>
      <c r="I114" s="48"/>
      <c r="J114" s="51"/>
      <c r="K114" s="48">
        <f ca="1">IF(NOT(ISERROR(MATCH(J114,_xlfn.ANCHORARRAY(E125),0))),I127&amp;"Por favor no seleccionar los criterios de impacto",J114)</f>
        <v>0</v>
      </c>
      <c r="L114" s="57"/>
      <c r="M114" s="48"/>
      <c r="N114" s="60"/>
      <c r="O114" s="9">
        <v>5</v>
      </c>
      <c r="P114" s="22"/>
      <c r="Q114" s="11" t="str">
        <f t="shared" si="80"/>
        <v/>
      </c>
      <c r="R114" s="12"/>
      <c r="S114" s="12"/>
      <c r="T114" s="13" t="str">
        <f t="shared" si="77"/>
        <v/>
      </c>
      <c r="U114" s="12"/>
      <c r="V114" s="12"/>
      <c r="W114" s="12"/>
      <c r="X114" s="8" t="str">
        <f t="shared" si="81"/>
        <v/>
      </c>
      <c r="Y114" s="14" t="str">
        <f t="shared" si="70"/>
        <v/>
      </c>
      <c r="Z114" s="15" t="str">
        <f t="shared" si="78"/>
        <v/>
      </c>
      <c r="AA114" s="14" t="str">
        <f t="shared" si="72"/>
        <v/>
      </c>
      <c r="AB114" s="16" t="str">
        <f t="shared" si="82"/>
        <v/>
      </c>
      <c r="AC114" s="17" t="str">
        <f t="shared" ref="AC114:AC115" si="83">IFERROR(IF(OR(AND(Y114="Muy Baja",AA114="Leve"),AND(Y114="Muy Baja",AA114="Menor"),AND(Y114="Baja",AA114="Leve")),"Bajo",IF(OR(AND(Y114="Muy baja",AA114="Moderado"),AND(Y114="Baja",AA114="Menor"),AND(Y114="Baja",AA114="Moderado"),AND(Y114="Media",AA114="Leve"),AND(Y114="Media",AA114="Menor"),AND(Y114="Media",AA114="Moderado"),AND(Y114="Alta",AA114="Leve"),AND(Y114="Alta",AA114="Menor")),"Moderado",IF(OR(AND(Y114="Muy Baja",AA114="Mayor"),AND(Y114="Baja",AA114="Mayor"),AND(Y114="Media",AA114="Mayor"),AND(Y114="Alta",AA114="Moderado"),AND(Y114="Alta",AA114="Mayor"),AND(Y114="Muy Alta",AA114="Leve"),AND(Y114="Muy Alta",AA114="Menor"),AND(Y114="Muy Alta",AA114="Moderado"),AND(Y114="Muy Alta",AA114="Mayor")),"Alto",IF(OR(AND(Y114="Muy Baja",AA114="Catastrófico"),AND(Y114="Baja",AA114="Catastrófico"),AND(Y114="Media",AA114="Catastrófico"),AND(Y114="Alta",AA114="Catastrófico"),AND(Y114="Muy Alta",AA114="Catastrófico")),"Extremo","")))),"")</f>
        <v/>
      </c>
      <c r="AD114" s="18"/>
      <c r="AE114" s="19"/>
      <c r="AF114" s="20"/>
      <c r="AG114" s="21"/>
      <c r="AH114" s="21"/>
      <c r="AI114" s="19"/>
      <c r="AJ114" s="20"/>
    </row>
    <row r="115" spans="1:36" ht="16.5" x14ac:dyDescent="0.25">
      <c r="A115" s="64"/>
      <c r="B115" s="67"/>
      <c r="C115" s="67"/>
      <c r="D115" s="67"/>
      <c r="E115" s="139"/>
      <c r="F115" s="67"/>
      <c r="G115" s="73"/>
      <c r="H115" s="58"/>
      <c r="I115" s="49"/>
      <c r="J115" s="52"/>
      <c r="K115" s="49">
        <f ca="1">IF(NOT(ISERROR(MATCH(J115,_xlfn.ANCHORARRAY(E126),0))),I128&amp;"Por favor no seleccionar los criterios de impacto",J115)</f>
        <v>0</v>
      </c>
      <c r="L115" s="58"/>
      <c r="M115" s="49"/>
      <c r="N115" s="61"/>
      <c r="O115" s="9">
        <v>6</v>
      </c>
      <c r="P115" s="22"/>
      <c r="Q115" s="11" t="str">
        <f t="shared" si="80"/>
        <v/>
      </c>
      <c r="R115" s="12"/>
      <c r="S115" s="12"/>
      <c r="T115" s="13" t="str">
        <f t="shared" si="77"/>
        <v/>
      </c>
      <c r="U115" s="12"/>
      <c r="V115" s="12"/>
      <c r="W115" s="12"/>
      <c r="X115" s="8" t="str">
        <f t="shared" si="81"/>
        <v/>
      </c>
      <c r="Y115" s="14" t="str">
        <f t="shared" si="70"/>
        <v/>
      </c>
      <c r="Z115" s="15" t="str">
        <f t="shared" si="78"/>
        <v/>
      </c>
      <c r="AA115" s="14" t="str">
        <f t="shared" si="72"/>
        <v/>
      </c>
      <c r="AB115" s="16" t="str">
        <f t="shared" si="82"/>
        <v/>
      </c>
      <c r="AC115" s="17" t="str">
        <f t="shared" si="83"/>
        <v/>
      </c>
      <c r="AD115" s="18"/>
      <c r="AE115" s="19"/>
      <c r="AF115" s="20"/>
      <c r="AG115" s="21"/>
      <c r="AH115" s="21"/>
      <c r="AI115" s="19"/>
      <c r="AJ115" s="20"/>
    </row>
    <row r="116" spans="1:36" ht="23.25" x14ac:dyDescent="0.3">
      <c r="A116" s="112" t="s">
        <v>0</v>
      </c>
      <c r="B116" s="113"/>
      <c r="C116" s="114" t="s">
        <v>129</v>
      </c>
      <c r="D116" s="115"/>
      <c r="E116" s="115"/>
      <c r="F116" s="115"/>
      <c r="G116" s="115"/>
      <c r="H116" s="115"/>
      <c r="I116" s="115"/>
      <c r="J116" s="115"/>
      <c r="K116" s="115"/>
      <c r="L116" s="115"/>
      <c r="M116" s="115"/>
      <c r="N116" s="116"/>
      <c r="O116" s="117"/>
      <c r="P116" s="117"/>
      <c r="Q116" s="117"/>
      <c r="R116" s="3"/>
      <c r="S116" s="3"/>
      <c r="T116" s="3"/>
      <c r="U116" s="3"/>
      <c r="V116" s="3"/>
      <c r="W116" s="3"/>
      <c r="X116" s="3"/>
      <c r="Y116" s="3"/>
      <c r="Z116" s="3"/>
      <c r="AA116" s="3"/>
      <c r="AB116" s="3"/>
      <c r="AC116" s="3"/>
      <c r="AD116" s="3"/>
      <c r="AE116" s="3"/>
      <c r="AF116" s="3"/>
      <c r="AG116" s="3"/>
      <c r="AH116" s="3"/>
      <c r="AI116" s="3"/>
      <c r="AJ116" s="3"/>
    </row>
    <row r="117" spans="1:36" ht="23.25" x14ac:dyDescent="0.3">
      <c r="A117" s="112" t="s">
        <v>2</v>
      </c>
      <c r="B117" s="113"/>
      <c r="C117" s="114" t="s">
        <v>130</v>
      </c>
      <c r="D117" s="115"/>
      <c r="E117" s="115"/>
      <c r="F117" s="115"/>
      <c r="G117" s="115"/>
      <c r="H117" s="115"/>
      <c r="I117" s="115"/>
      <c r="J117" s="115"/>
      <c r="K117" s="115"/>
      <c r="L117" s="115"/>
      <c r="M117" s="115"/>
      <c r="N117" s="116"/>
      <c r="O117" s="5"/>
      <c r="P117" s="3"/>
      <c r="Q117" s="3"/>
      <c r="R117" s="3"/>
      <c r="S117" s="3"/>
      <c r="T117" s="3"/>
      <c r="U117" s="3"/>
      <c r="V117" s="3"/>
      <c r="W117" s="3"/>
      <c r="X117" s="3"/>
      <c r="Y117" s="3"/>
      <c r="Z117" s="3"/>
      <c r="AA117" s="3"/>
      <c r="AB117" s="3"/>
      <c r="AC117" s="3"/>
      <c r="AD117" s="3"/>
      <c r="AE117" s="3"/>
      <c r="AF117" s="3"/>
      <c r="AG117" s="3"/>
      <c r="AH117" s="3"/>
      <c r="AI117" s="3"/>
      <c r="AJ117" s="3"/>
    </row>
    <row r="118" spans="1:36" ht="23.25" x14ac:dyDescent="0.3">
      <c r="A118" s="112" t="s">
        <v>4</v>
      </c>
      <c r="B118" s="113"/>
      <c r="C118" s="118" t="s">
        <v>131</v>
      </c>
      <c r="D118" s="119"/>
      <c r="E118" s="119"/>
      <c r="F118" s="119"/>
      <c r="G118" s="119"/>
      <c r="H118" s="119"/>
      <c r="I118" s="119"/>
      <c r="J118" s="119"/>
      <c r="K118" s="119"/>
      <c r="L118" s="119"/>
      <c r="M118" s="119"/>
      <c r="N118" s="120"/>
      <c r="O118" s="5"/>
      <c r="P118" s="3"/>
      <c r="Q118" s="3"/>
      <c r="R118" s="3"/>
      <c r="S118" s="3"/>
      <c r="T118" s="3"/>
      <c r="U118" s="3"/>
      <c r="V118" s="3"/>
      <c r="W118" s="3"/>
      <c r="X118" s="3"/>
      <c r="Y118" s="3"/>
      <c r="Z118" s="3"/>
      <c r="AA118" s="3"/>
      <c r="AB118" s="3"/>
      <c r="AC118" s="3"/>
      <c r="AD118" s="3"/>
      <c r="AE118" s="3"/>
      <c r="AF118" s="3"/>
      <c r="AG118" s="3"/>
      <c r="AH118" s="3"/>
      <c r="AI118" s="3"/>
      <c r="AJ118" s="3"/>
    </row>
    <row r="119" spans="1:36" ht="16.5" x14ac:dyDescent="0.25">
      <c r="A119" s="105" t="s">
        <v>6</v>
      </c>
      <c r="B119" s="106"/>
      <c r="C119" s="106"/>
      <c r="D119" s="106"/>
      <c r="E119" s="106"/>
      <c r="F119" s="106"/>
      <c r="G119" s="107"/>
      <c r="H119" s="105" t="s">
        <v>7</v>
      </c>
      <c r="I119" s="106"/>
      <c r="J119" s="106"/>
      <c r="K119" s="106"/>
      <c r="L119" s="106"/>
      <c r="M119" s="106"/>
      <c r="N119" s="107"/>
      <c r="O119" s="105" t="s">
        <v>8</v>
      </c>
      <c r="P119" s="106"/>
      <c r="Q119" s="106"/>
      <c r="R119" s="106"/>
      <c r="S119" s="106"/>
      <c r="T119" s="106"/>
      <c r="U119" s="106"/>
      <c r="V119" s="106"/>
      <c r="W119" s="107"/>
      <c r="X119" s="105" t="s">
        <v>9</v>
      </c>
      <c r="Y119" s="106"/>
      <c r="Z119" s="106"/>
      <c r="AA119" s="106"/>
      <c r="AB119" s="106"/>
      <c r="AC119" s="106"/>
      <c r="AD119" s="107"/>
      <c r="AE119" s="105" t="s">
        <v>10</v>
      </c>
      <c r="AF119" s="106"/>
      <c r="AG119" s="106"/>
      <c r="AH119" s="106"/>
      <c r="AI119" s="106"/>
      <c r="AJ119" s="107"/>
    </row>
    <row r="120" spans="1:36" ht="16.5" x14ac:dyDescent="0.25">
      <c r="A120" s="108" t="s">
        <v>11</v>
      </c>
      <c r="B120" s="110" t="s">
        <v>12</v>
      </c>
      <c r="C120" s="102" t="s">
        <v>13</v>
      </c>
      <c r="D120" s="102" t="s">
        <v>14</v>
      </c>
      <c r="E120" s="111" t="s">
        <v>15</v>
      </c>
      <c r="F120" s="103" t="s">
        <v>16</v>
      </c>
      <c r="G120" s="102" t="s">
        <v>17</v>
      </c>
      <c r="H120" s="104" t="s">
        <v>18</v>
      </c>
      <c r="I120" s="101" t="s">
        <v>19</v>
      </c>
      <c r="J120" s="103" t="s">
        <v>20</v>
      </c>
      <c r="K120" s="103" t="s">
        <v>21</v>
      </c>
      <c r="L120" s="99" t="s">
        <v>22</v>
      </c>
      <c r="M120" s="101" t="s">
        <v>19</v>
      </c>
      <c r="N120" s="102" t="s">
        <v>23</v>
      </c>
      <c r="O120" s="97" t="s">
        <v>24</v>
      </c>
      <c r="P120" s="95" t="s">
        <v>25</v>
      </c>
      <c r="Q120" s="103" t="s">
        <v>26</v>
      </c>
      <c r="R120" s="95" t="s">
        <v>27</v>
      </c>
      <c r="S120" s="95"/>
      <c r="T120" s="95"/>
      <c r="U120" s="95"/>
      <c r="V120" s="95"/>
      <c r="W120" s="95"/>
      <c r="X120" s="96" t="s">
        <v>28</v>
      </c>
      <c r="Y120" s="96" t="s">
        <v>29</v>
      </c>
      <c r="Z120" s="96" t="s">
        <v>19</v>
      </c>
      <c r="AA120" s="96" t="s">
        <v>30</v>
      </c>
      <c r="AB120" s="96" t="s">
        <v>19</v>
      </c>
      <c r="AC120" s="96" t="s">
        <v>31</v>
      </c>
      <c r="AD120" s="97" t="s">
        <v>32</v>
      </c>
      <c r="AE120" s="95" t="s">
        <v>10</v>
      </c>
      <c r="AF120" s="95" t="s">
        <v>33</v>
      </c>
      <c r="AG120" s="95" t="s">
        <v>34</v>
      </c>
      <c r="AH120" s="95" t="s">
        <v>35</v>
      </c>
      <c r="AI120" s="95" t="s">
        <v>36</v>
      </c>
      <c r="AJ120" s="95" t="s">
        <v>37</v>
      </c>
    </row>
    <row r="121" spans="1:36" ht="78.75" x14ac:dyDescent="0.25">
      <c r="A121" s="109"/>
      <c r="B121" s="110"/>
      <c r="C121" s="95"/>
      <c r="D121" s="95"/>
      <c r="E121" s="110"/>
      <c r="F121" s="102"/>
      <c r="G121" s="95"/>
      <c r="H121" s="102"/>
      <c r="I121" s="100"/>
      <c r="J121" s="102"/>
      <c r="K121" s="102"/>
      <c r="L121" s="100"/>
      <c r="M121" s="100"/>
      <c r="N121" s="95"/>
      <c r="O121" s="98"/>
      <c r="P121" s="95"/>
      <c r="Q121" s="102"/>
      <c r="R121" s="6" t="s">
        <v>38</v>
      </c>
      <c r="S121" s="6" t="s">
        <v>39</v>
      </c>
      <c r="T121" s="6" t="s">
        <v>40</v>
      </c>
      <c r="U121" s="6" t="s">
        <v>41</v>
      </c>
      <c r="V121" s="6" t="s">
        <v>42</v>
      </c>
      <c r="W121" s="6" t="s">
        <v>43</v>
      </c>
      <c r="X121" s="96"/>
      <c r="Y121" s="96"/>
      <c r="Z121" s="96"/>
      <c r="AA121" s="96"/>
      <c r="AB121" s="96"/>
      <c r="AC121" s="96"/>
      <c r="AD121" s="98"/>
      <c r="AE121" s="95"/>
      <c r="AF121" s="95"/>
      <c r="AG121" s="95"/>
      <c r="AH121" s="95"/>
      <c r="AI121" s="95"/>
      <c r="AJ121" s="95"/>
    </row>
    <row r="122" spans="1:36" ht="16.5" x14ac:dyDescent="0.25">
      <c r="A122" s="62">
        <v>1</v>
      </c>
      <c r="B122" s="65" t="s">
        <v>68</v>
      </c>
      <c r="C122" s="65" t="s">
        <v>132</v>
      </c>
      <c r="D122" s="65" t="s">
        <v>133</v>
      </c>
      <c r="E122" s="68" t="s">
        <v>134</v>
      </c>
      <c r="F122" s="65" t="s">
        <v>135</v>
      </c>
      <c r="G122" s="71">
        <v>365</v>
      </c>
      <c r="H122" s="56" t="str">
        <f>IF(G122&lt;=0,"",IF(G122&lt;=2,"Muy Baja",IF(G122&lt;=24,"Baja",IF(G122&lt;=500,"Media",IF(G122&lt;=5000,"Alta","Muy Alta")))))</f>
        <v>Media</v>
      </c>
      <c r="I122" s="47">
        <f>IF(H122="","",IF(H122="Muy Baja",0.2,IF(H122="Baja",0.4,IF(H122="Media",0.6,IF(H122="Alta",0.8,IF(H122="Muy Alta",1,))))))</f>
        <v>0.6</v>
      </c>
      <c r="J122" s="50" t="s">
        <v>136</v>
      </c>
      <c r="K122" s="47" t="str">
        <f>IF(NOT(ISERROR(MATCH(J122,'[7]Tabla Impacto'!$B$221:$B$223,0))),'[7]Tabla Impacto'!$F$223&amp;"Por favor no seleccionar los criterios de impacto(Afectación Económica o presupuestal y Pérdida Reputacional)",J122)</f>
        <v xml:space="preserve">     Entre 10 y 50 SMLMV </v>
      </c>
      <c r="L122" s="56" t="str">
        <f>IF(OR(K122='[7]Tabla Impacto'!$C$11,K122='[7]Tabla Impacto'!$D$11),"Leve",IF(OR(K122='[7]Tabla Impacto'!$C$12,K122='[7]Tabla Impacto'!$D$12),"Menor",IF(OR(K122='[7]Tabla Impacto'!$C$13,K122='[7]Tabla Impacto'!$D$13),"Moderado",IF(OR(K122='[7]Tabla Impacto'!$C$14,K122='[7]Tabla Impacto'!$D$14),"Mayor",IF(OR(K122='[7]Tabla Impacto'!$C$15,K122='[7]Tabla Impacto'!$D$15),"Catastrófico","")))))</f>
        <v>Menor</v>
      </c>
      <c r="M122" s="47">
        <f>IF(L122="","",IF(L122="Leve",0.2,IF(L122="Menor",0.4,IF(L122="Moderado",0.6,IF(L122="Mayor",0.8,IF(L122="Catastrófico",1,))))))</f>
        <v>0.4</v>
      </c>
      <c r="N122" s="59" t="str">
        <f>IF(OR(AND(H122="Muy Baja",L122="Leve"),AND(H122="Muy Baja",L122="Menor"),AND(H122="Baja",L122="Leve")),"Bajo",IF(OR(AND(H122="Muy baja",L122="Moderado"),AND(H122="Baja",L122="Menor"),AND(H122="Baja",L122="Moderado"),AND(H122="Media",L122="Leve"),AND(H122="Media",L122="Menor"),AND(H122="Media",L122="Moderado"),AND(H122="Alta",L122="Leve"),AND(H122="Alta",L122="Menor")),"Moderado",IF(OR(AND(H122="Muy Baja",L122="Mayor"),AND(H122="Baja",L122="Mayor"),AND(H122="Media",L122="Mayor"),AND(H122="Alta",L122="Moderado"),AND(H122="Alta",L122="Mayor"),AND(H122="Muy Alta",L122="Leve"),AND(H122="Muy Alta",L122="Menor"),AND(H122="Muy Alta",L122="Moderado"),AND(H122="Muy Alta",L122="Mayor")),"Alto",IF(OR(AND(H122="Muy Baja",L122="Catastrófico"),AND(H122="Baja",L122="Catastrófico"),AND(H122="Media",L122="Catastrófico"),AND(H122="Alta",L122="Catastrófico"),AND(H122="Muy Alta",L122="Catastrófico")),"Extremo",""))))</f>
        <v>Moderado</v>
      </c>
      <c r="O122" s="62">
        <v>1</v>
      </c>
      <c r="P122" s="93" t="s">
        <v>137</v>
      </c>
      <c r="Q122" s="88" t="str">
        <f>IF(OR(R122="Preventivo",R122="Detectivo"),"Probabilidad",IF(R122="Correctivo","Impacto",""))</f>
        <v>Probabilidad</v>
      </c>
      <c r="R122" s="82" t="s">
        <v>51</v>
      </c>
      <c r="S122" s="82" t="s">
        <v>63</v>
      </c>
      <c r="T122" s="84"/>
      <c r="U122" s="82" t="s">
        <v>53</v>
      </c>
      <c r="V122" s="82" t="s">
        <v>54</v>
      </c>
      <c r="W122" s="82" t="s">
        <v>55</v>
      </c>
      <c r="X122" s="7">
        <f>IFERROR(IF(Q122="Probabilidad",(I122-(+I122*T122)),IF(Q122="Impacto",I122,"")),"")</f>
        <v>0.6</v>
      </c>
      <c r="Y122" s="76" t="str">
        <f>IFERROR(IF(X122="","",IF(X122&lt;=0.2,"Muy Baja",IF(X122&lt;=0.4,"Baja",IF(X122&lt;=0.6,"Media",IF(X122&lt;=0.8,"Alta","Muy Alta"))))),"")</f>
        <v>Media</v>
      </c>
      <c r="Z122" s="84">
        <f>+X122</f>
        <v>0.6</v>
      </c>
      <c r="AA122" s="76" t="str">
        <f>IFERROR(IF(AB122="","",IF(AB122&lt;=0.2,"Leve",IF(AB122&lt;=0.4,"Menor",IF(AB122&lt;=0.6,"Moderado",IF(AB122&lt;=0.8,"Mayor","Catastrófico"))))),"")</f>
        <v>Menor</v>
      </c>
      <c r="AB122" s="84">
        <f>IFERROR(IF(Q122="Impacto",(M122-(+M122*T122)),IF(Q122="Probabilidad",M122,"")),"")</f>
        <v>0.4</v>
      </c>
      <c r="AC122" s="80" t="str">
        <f>IFERROR(IF(OR(AND(Y122="Muy Baja",AA122="Leve"),AND(Y122="Muy Baja",AA122="Menor"),AND(Y122="Baja",AA122="Leve")),"Bajo",IF(OR(AND(Y122="Muy baja",AA122="Moderado"),AND(Y122="Baja",AA122="Menor"),AND(Y122="Baja",AA122="Moderado"),AND(Y122="Media",AA122="Leve"),AND(Y122="Media",AA122="Menor"),AND(Y122="Media",AA122="Moderado"),AND(Y122="Alta",AA122="Leve"),AND(Y122="Alta",AA122="Menor")),"Moderado",IF(OR(AND(Y122="Muy Baja",AA122="Mayor"),AND(Y122="Baja",AA122="Mayor"),AND(Y122="Media",AA122="Mayor"),AND(Y122="Alta",AA122="Moderado"),AND(Y122="Alta",AA122="Mayor"),AND(Y122="Muy Alta",AA122="Leve"),AND(Y122="Muy Alta",AA122="Menor"),AND(Y122="Muy Alta",AA122="Moderado"),AND(Y122="Muy Alta",AA122="Mayor")),"Alto",IF(OR(AND(Y122="Muy Baja",AA122="Catastrófico"),AND(Y122="Baja",AA122="Catastrófico"),AND(Y122="Media",AA122="Catastrófico"),AND(Y122="Alta",AA122="Catastrófico"),AND(Y122="Muy Alta",AA122="Catastrófico")),"Extremo","")))),"")</f>
        <v>Moderado</v>
      </c>
      <c r="AD122" s="82" t="s">
        <v>138</v>
      </c>
      <c r="AE122" s="123"/>
      <c r="AF122" s="125"/>
      <c r="AG122" s="127"/>
      <c r="AH122" s="127"/>
      <c r="AI122" s="123"/>
      <c r="AJ122" s="125"/>
    </row>
    <row r="123" spans="1:36" ht="121.5" customHeight="1" x14ac:dyDescent="0.25">
      <c r="A123" s="63"/>
      <c r="B123" s="66"/>
      <c r="C123" s="66"/>
      <c r="D123" s="66"/>
      <c r="E123" s="69"/>
      <c r="F123" s="66"/>
      <c r="G123" s="72"/>
      <c r="H123" s="57"/>
      <c r="I123" s="48"/>
      <c r="J123" s="51"/>
      <c r="K123" s="48">
        <f ca="1">IF(NOT(ISERROR(MATCH(J123,_xlfn.ANCHORARRAY(E132),0))),I134&amp;"Por favor no seleccionar los criterios de impacto",J123)</f>
        <v>0</v>
      </c>
      <c r="L123" s="57"/>
      <c r="M123" s="48"/>
      <c r="N123" s="60"/>
      <c r="O123" s="64"/>
      <c r="P123" s="94"/>
      <c r="Q123" s="89"/>
      <c r="R123" s="83"/>
      <c r="S123" s="83"/>
      <c r="T123" s="85"/>
      <c r="U123" s="83"/>
      <c r="V123" s="83"/>
      <c r="W123" s="83"/>
      <c r="X123" s="8" t="str">
        <f>IFERROR(IF(AND(Q122="Probabilidad",Q123="Probabilidad"),(Z122-(+Z122*T123)),IF(Q123="Probabilidad",(I122-(+I122*T123)),IF(Q123="Impacto",Z122,""))),"")</f>
        <v/>
      </c>
      <c r="Y123" s="77"/>
      <c r="Z123" s="85"/>
      <c r="AA123" s="77"/>
      <c r="AB123" s="85"/>
      <c r="AC123" s="81"/>
      <c r="AD123" s="83"/>
      <c r="AE123" s="124"/>
      <c r="AF123" s="126"/>
      <c r="AG123" s="128"/>
      <c r="AH123" s="128"/>
      <c r="AI123" s="124"/>
      <c r="AJ123" s="126"/>
    </row>
    <row r="124" spans="1:36" ht="16.5" hidden="1" x14ac:dyDescent="0.25">
      <c r="A124" s="63"/>
      <c r="B124" s="66"/>
      <c r="C124" s="66"/>
      <c r="D124" s="66"/>
      <c r="E124" s="69"/>
      <c r="F124" s="66"/>
      <c r="G124" s="72"/>
      <c r="H124" s="57"/>
      <c r="I124" s="48"/>
      <c r="J124" s="51"/>
      <c r="K124" s="48">
        <f ca="1">IF(NOT(ISERROR(MATCH(J124,_xlfn.ANCHORARRAY(E133),0))),I135&amp;"Por favor no seleccionar los criterios de impacto",J124)</f>
        <v>0</v>
      </c>
      <c r="L124" s="57"/>
      <c r="M124" s="48"/>
      <c r="N124" s="60"/>
      <c r="O124" s="9">
        <v>3</v>
      </c>
      <c r="P124" s="10"/>
      <c r="Q124" s="11" t="str">
        <f>IF(OR(R124="Preventivo",R124="Detectivo"),"Probabilidad",IF(R124="Correctivo","Impacto",""))</f>
        <v/>
      </c>
      <c r="R124" s="12"/>
      <c r="S124" s="12"/>
      <c r="T124" s="13" t="str">
        <f t="shared" ref="T124:T127" si="84">IF(AND(R124="Preventivo",S124="Automático"),"50%",IF(AND(R124="Preventivo",S124="Manual"),"40%",IF(AND(R124="Detectivo",S124="Automático"),"40%",IF(AND(R124="Detectivo",S124="Manual"),"30%",IF(AND(R124="Correctivo",S124="Automático"),"35%",IF(AND(R124="Correctivo",S124="Manual"),"25%",""))))))</f>
        <v/>
      </c>
      <c r="U124" s="12"/>
      <c r="V124" s="12"/>
      <c r="W124" s="12"/>
      <c r="X124" s="8" t="str">
        <f>IFERROR(IF(AND(Q123="Probabilidad",Q124="Probabilidad"),(Z123-(+Z123*T124)),IF(AND(Q123="Impacto",Q124="Probabilidad"),(Z122-(+Z122*T124)),IF(Q124="Impacto",Z123,""))),"")</f>
        <v/>
      </c>
      <c r="Y124" s="14" t="str">
        <f t="shared" ref="Y124:Y127" si="85">IFERROR(IF(X124="","",IF(X124&lt;=0.2,"Muy Baja",IF(X124&lt;=0.4,"Baja",IF(X124&lt;=0.6,"Media",IF(X124&lt;=0.8,"Alta","Muy Alta"))))),"")</f>
        <v/>
      </c>
      <c r="Z124" s="15" t="str">
        <f t="shared" ref="Z124:Z127" si="86">+X124</f>
        <v/>
      </c>
      <c r="AA124" s="14" t="str">
        <f t="shared" ref="AA124:AA127" si="87">IFERROR(IF(AB124="","",IF(AB124&lt;=0.2,"Leve",IF(AB124&lt;=0.4,"Menor",IF(AB124&lt;=0.6,"Moderado",IF(AB124&lt;=0.8,"Mayor","Catastrófico"))))),"")</f>
        <v/>
      </c>
      <c r="AB124" s="16" t="str">
        <f>IFERROR(IF(AND(Q123="Impacto",Q124="Impacto"),(AB123-(+AB123*T124)),IF(AND(Q123="Probabilidad",Q124="Impacto"),(AB122-(+AB122*T124)),IF(Q124="Probabilidad",AB123,""))),"")</f>
        <v/>
      </c>
      <c r="AC124" s="17" t="str">
        <f t="shared" ref="AC124:AC127" si="88">IFERROR(IF(OR(AND(Y124="Muy Baja",AA124="Leve"),AND(Y124="Muy Baja",AA124="Menor"),AND(Y124="Baja",AA124="Leve")),"Bajo",IF(OR(AND(Y124="Muy baja",AA124="Moderado"),AND(Y124="Baja",AA124="Menor"),AND(Y124="Baja",AA124="Moderado"),AND(Y124="Media",AA124="Leve"),AND(Y124="Media",AA124="Menor"),AND(Y124="Media",AA124="Moderado"),AND(Y124="Alta",AA124="Leve"),AND(Y124="Alta",AA124="Menor")),"Moderado",IF(OR(AND(Y124="Muy Baja",AA124="Mayor"),AND(Y124="Baja",AA124="Mayor"),AND(Y124="Media",AA124="Mayor"),AND(Y124="Alta",AA124="Moderado"),AND(Y124="Alta",AA124="Mayor"),AND(Y124="Muy Alta",AA124="Leve"),AND(Y124="Muy Alta",AA124="Menor"),AND(Y124="Muy Alta",AA124="Moderado"),AND(Y124="Muy Alta",AA124="Mayor")),"Alto",IF(OR(AND(Y124="Muy Baja",AA124="Catastrófico"),AND(Y124="Baja",AA124="Catastrófico"),AND(Y124="Media",AA124="Catastrófico"),AND(Y124="Alta",AA124="Catastrófico"),AND(Y124="Muy Alta",AA124="Catastrófico")),"Extremo","")))),"")</f>
        <v/>
      </c>
      <c r="AD124" s="18"/>
      <c r="AE124" s="19"/>
      <c r="AF124" s="20"/>
      <c r="AG124" s="21"/>
      <c r="AH124" s="21"/>
      <c r="AI124" s="19"/>
      <c r="AJ124" s="20"/>
    </row>
    <row r="125" spans="1:36" ht="16.5" hidden="1" x14ac:dyDescent="0.25">
      <c r="A125" s="63"/>
      <c r="B125" s="66"/>
      <c r="C125" s="66"/>
      <c r="D125" s="66"/>
      <c r="E125" s="69"/>
      <c r="F125" s="66"/>
      <c r="G125" s="72"/>
      <c r="H125" s="57"/>
      <c r="I125" s="48"/>
      <c r="J125" s="51"/>
      <c r="K125" s="48">
        <f ca="1">IF(NOT(ISERROR(MATCH(J125,_xlfn.ANCHORARRAY(E134),0))),I136&amp;"Por favor no seleccionar los criterios de impacto",J125)</f>
        <v>0</v>
      </c>
      <c r="L125" s="57"/>
      <c r="M125" s="48"/>
      <c r="N125" s="60"/>
      <c r="O125" s="9">
        <v>4</v>
      </c>
      <c r="P125" s="22"/>
      <c r="Q125" s="11" t="str">
        <f t="shared" ref="Q125:Q127" si="89">IF(OR(R125="Preventivo",R125="Detectivo"),"Probabilidad",IF(R125="Correctivo","Impacto",""))</f>
        <v/>
      </c>
      <c r="R125" s="12"/>
      <c r="S125" s="12"/>
      <c r="T125" s="13" t="str">
        <f t="shared" si="84"/>
        <v/>
      </c>
      <c r="U125" s="12"/>
      <c r="V125" s="12"/>
      <c r="W125" s="12"/>
      <c r="X125" s="8" t="str">
        <f t="shared" ref="X125:X127" si="90">IFERROR(IF(AND(Q124="Probabilidad",Q125="Probabilidad"),(Z124-(+Z124*T125)),IF(AND(Q124="Impacto",Q125="Probabilidad"),(Z123-(+Z123*T125)),IF(Q125="Impacto",Z124,""))),"")</f>
        <v/>
      </c>
      <c r="Y125" s="14" t="str">
        <f t="shared" si="85"/>
        <v/>
      </c>
      <c r="Z125" s="15" t="str">
        <f t="shared" si="86"/>
        <v/>
      </c>
      <c r="AA125" s="14" t="str">
        <f t="shared" si="87"/>
        <v/>
      </c>
      <c r="AB125" s="16" t="str">
        <f t="shared" ref="AB125:AB127" si="91">IFERROR(IF(AND(Q124="Impacto",Q125="Impacto"),(AB124-(+AB124*T125)),IF(AND(Q124="Probabilidad",Q125="Impacto"),(AB123-(+AB123*T125)),IF(Q125="Probabilidad",AB124,""))),"")</f>
        <v/>
      </c>
      <c r="AC125" s="17" t="str">
        <f>IFERROR(IF(OR(AND(Y125="Muy Baja",AA125="Leve"),AND(Y125="Muy Baja",AA125="Menor"),AND(Y125="Baja",AA125="Leve")),"Bajo",IF(OR(AND(Y125="Muy baja",AA125="Moderado"),AND(Y125="Baja",AA125="Menor"),AND(Y125="Baja",AA125="Moderado"),AND(Y125="Media",AA125="Leve"),AND(Y125="Media",AA125="Menor"),AND(Y125="Media",AA125="Moderado"),AND(Y125="Alta",AA125="Leve"),AND(Y125="Alta",AA125="Menor")),"Moderado",IF(OR(AND(Y125="Muy Baja",AA125="Mayor"),AND(Y125="Baja",AA125="Mayor"),AND(Y125="Media",AA125="Mayor"),AND(Y125="Alta",AA125="Moderado"),AND(Y125="Alta",AA125="Mayor"),AND(Y125="Muy Alta",AA125="Leve"),AND(Y125="Muy Alta",AA125="Menor"),AND(Y125="Muy Alta",AA125="Moderado"),AND(Y125="Muy Alta",AA125="Mayor")),"Alto",IF(OR(AND(Y125="Muy Baja",AA125="Catastrófico"),AND(Y125="Baja",AA125="Catastrófico"),AND(Y125="Media",AA125="Catastrófico"),AND(Y125="Alta",AA125="Catastrófico"),AND(Y125="Muy Alta",AA125="Catastrófico")),"Extremo","")))),"")</f>
        <v/>
      </c>
      <c r="AD125" s="18"/>
      <c r="AE125" s="19"/>
      <c r="AF125" s="20"/>
      <c r="AG125" s="21"/>
      <c r="AH125" s="21"/>
      <c r="AI125" s="19"/>
      <c r="AJ125" s="20"/>
    </row>
    <row r="126" spans="1:36" ht="16.5" hidden="1" x14ac:dyDescent="0.25">
      <c r="A126" s="63"/>
      <c r="B126" s="66"/>
      <c r="C126" s="66"/>
      <c r="D126" s="66"/>
      <c r="E126" s="69"/>
      <c r="F126" s="66"/>
      <c r="G126" s="72"/>
      <c r="H126" s="57"/>
      <c r="I126" s="48"/>
      <c r="J126" s="51"/>
      <c r="K126" s="48">
        <f ca="1">IF(NOT(ISERROR(MATCH(J126,_xlfn.ANCHORARRAY(E135),0))),I137&amp;"Por favor no seleccionar los criterios de impacto",J126)</f>
        <v>0</v>
      </c>
      <c r="L126" s="57"/>
      <c r="M126" s="48"/>
      <c r="N126" s="60"/>
      <c r="O126" s="9">
        <v>5</v>
      </c>
      <c r="P126" s="22"/>
      <c r="Q126" s="11" t="str">
        <f t="shared" si="89"/>
        <v/>
      </c>
      <c r="R126" s="12"/>
      <c r="S126" s="12"/>
      <c r="T126" s="13" t="str">
        <f t="shared" si="84"/>
        <v/>
      </c>
      <c r="U126" s="12"/>
      <c r="V126" s="12"/>
      <c r="W126" s="12"/>
      <c r="X126" s="8" t="str">
        <f t="shared" si="90"/>
        <v/>
      </c>
      <c r="Y126" s="14" t="str">
        <f t="shared" si="85"/>
        <v/>
      </c>
      <c r="Z126" s="15" t="str">
        <f t="shared" si="86"/>
        <v/>
      </c>
      <c r="AA126" s="14" t="str">
        <f t="shared" si="87"/>
        <v/>
      </c>
      <c r="AB126" s="16" t="str">
        <f t="shared" si="91"/>
        <v/>
      </c>
      <c r="AC126" s="17" t="str">
        <f t="shared" si="88"/>
        <v/>
      </c>
      <c r="AD126" s="18"/>
      <c r="AE126" s="19"/>
      <c r="AF126" s="20"/>
      <c r="AG126" s="21"/>
      <c r="AH126" s="21"/>
      <c r="AI126" s="19"/>
      <c r="AJ126" s="20"/>
    </row>
    <row r="127" spans="1:36" ht="65.25" hidden="1" customHeight="1" x14ac:dyDescent="0.25">
      <c r="A127" s="64"/>
      <c r="B127" s="67"/>
      <c r="C127" s="67"/>
      <c r="D127" s="67"/>
      <c r="E127" s="70"/>
      <c r="F127" s="67"/>
      <c r="G127" s="73"/>
      <c r="H127" s="58"/>
      <c r="I127" s="49"/>
      <c r="J127" s="52"/>
      <c r="K127" s="49">
        <f ca="1">IF(NOT(ISERROR(MATCH(J127,_xlfn.ANCHORARRAY(E136),0))),I138&amp;"Por favor no seleccionar los criterios de impacto",J127)</f>
        <v>0</v>
      </c>
      <c r="L127" s="58"/>
      <c r="M127" s="49"/>
      <c r="N127" s="61"/>
      <c r="O127" s="9">
        <v>6</v>
      </c>
      <c r="P127" s="22"/>
      <c r="Q127" s="11" t="str">
        <f t="shared" si="89"/>
        <v/>
      </c>
      <c r="R127" s="12"/>
      <c r="S127" s="12"/>
      <c r="T127" s="13" t="str">
        <f t="shared" si="84"/>
        <v/>
      </c>
      <c r="U127" s="12"/>
      <c r="V127" s="12"/>
      <c r="W127" s="12"/>
      <c r="X127" s="8" t="str">
        <f t="shared" si="90"/>
        <v/>
      </c>
      <c r="Y127" s="14" t="str">
        <f t="shared" si="85"/>
        <v/>
      </c>
      <c r="Z127" s="15" t="str">
        <f t="shared" si="86"/>
        <v/>
      </c>
      <c r="AA127" s="14" t="str">
        <f t="shared" si="87"/>
        <v/>
      </c>
      <c r="AB127" s="16" t="str">
        <f t="shared" si="91"/>
        <v/>
      </c>
      <c r="AC127" s="17" t="str">
        <f t="shared" si="88"/>
        <v/>
      </c>
      <c r="AD127" s="18"/>
      <c r="AE127" s="19"/>
      <c r="AF127" s="20"/>
      <c r="AG127" s="21"/>
      <c r="AH127" s="21"/>
      <c r="AI127" s="19"/>
      <c r="AJ127" s="20"/>
    </row>
    <row r="128" spans="1:36" ht="23.25" x14ac:dyDescent="0.3">
      <c r="A128" s="112" t="s">
        <v>0</v>
      </c>
      <c r="B128" s="113"/>
      <c r="C128" s="114" t="s">
        <v>139</v>
      </c>
      <c r="D128" s="115"/>
      <c r="E128" s="115"/>
      <c r="F128" s="115"/>
      <c r="G128" s="115"/>
      <c r="H128" s="115"/>
      <c r="I128" s="115"/>
      <c r="J128" s="115"/>
      <c r="K128" s="115"/>
      <c r="L128" s="115"/>
      <c r="M128" s="115"/>
      <c r="N128" s="116"/>
      <c r="O128" s="117"/>
      <c r="P128" s="117"/>
      <c r="Q128" s="117"/>
      <c r="R128" s="3"/>
      <c r="S128" s="3"/>
      <c r="T128" s="3"/>
      <c r="U128" s="3"/>
      <c r="V128" s="3"/>
      <c r="W128" s="3"/>
      <c r="X128" s="3"/>
      <c r="Y128" s="3"/>
      <c r="Z128" s="3"/>
      <c r="AA128" s="3"/>
      <c r="AB128" s="3"/>
      <c r="AC128" s="3"/>
      <c r="AD128" s="3"/>
      <c r="AE128" s="3"/>
      <c r="AF128" s="3"/>
      <c r="AG128" s="3"/>
      <c r="AH128" s="3"/>
      <c r="AI128" s="3"/>
      <c r="AJ128" s="3"/>
    </row>
    <row r="129" spans="1:36" ht="23.25" x14ac:dyDescent="0.3">
      <c r="A129" s="112" t="s">
        <v>2</v>
      </c>
      <c r="B129" s="113"/>
      <c r="C129" s="114" t="s">
        <v>140</v>
      </c>
      <c r="D129" s="115"/>
      <c r="E129" s="115"/>
      <c r="F129" s="115"/>
      <c r="G129" s="115"/>
      <c r="H129" s="115"/>
      <c r="I129" s="115"/>
      <c r="J129" s="115"/>
      <c r="K129" s="115"/>
      <c r="L129" s="115"/>
      <c r="M129" s="115"/>
      <c r="N129" s="116"/>
      <c r="O129" s="5"/>
      <c r="P129" s="3"/>
      <c r="Q129" s="3"/>
      <c r="R129" s="3"/>
      <c r="S129" s="3"/>
      <c r="T129" s="3"/>
      <c r="U129" s="3"/>
      <c r="V129" s="3"/>
      <c r="W129" s="3"/>
      <c r="X129" s="3"/>
      <c r="Y129" s="3"/>
      <c r="Z129" s="3"/>
      <c r="AA129" s="3"/>
      <c r="AB129" s="3"/>
      <c r="AC129" s="3"/>
      <c r="AD129" s="3"/>
      <c r="AE129" s="3"/>
      <c r="AF129" s="3"/>
      <c r="AG129" s="3"/>
      <c r="AH129" s="3"/>
      <c r="AI129" s="3"/>
      <c r="AJ129" s="3"/>
    </row>
    <row r="130" spans="1:36" ht="23.25" x14ac:dyDescent="0.3">
      <c r="A130" s="112" t="s">
        <v>4</v>
      </c>
      <c r="B130" s="113"/>
      <c r="C130" s="118" t="s">
        <v>141</v>
      </c>
      <c r="D130" s="119"/>
      <c r="E130" s="119"/>
      <c r="F130" s="119"/>
      <c r="G130" s="119"/>
      <c r="H130" s="119"/>
      <c r="I130" s="119"/>
      <c r="J130" s="119"/>
      <c r="K130" s="119"/>
      <c r="L130" s="119"/>
      <c r="M130" s="119"/>
      <c r="N130" s="120"/>
      <c r="O130" s="5"/>
      <c r="P130" s="3"/>
      <c r="Q130" s="3"/>
      <c r="R130" s="3"/>
      <c r="S130" s="3"/>
      <c r="T130" s="3"/>
      <c r="U130" s="3"/>
      <c r="V130" s="3"/>
      <c r="W130" s="3"/>
      <c r="X130" s="3"/>
      <c r="Y130" s="3"/>
      <c r="Z130" s="3"/>
      <c r="AA130" s="3"/>
      <c r="AB130" s="3"/>
      <c r="AC130" s="3"/>
      <c r="AD130" s="3"/>
      <c r="AE130" s="3"/>
      <c r="AF130" s="3"/>
      <c r="AG130" s="3"/>
      <c r="AH130" s="3"/>
      <c r="AI130" s="3"/>
      <c r="AJ130" s="3"/>
    </row>
    <row r="131" spans="1:36" ht="16.5" x14ac:dyDescent="0.25">
      <c r="A131" s="105" t="s">
        <v>6</v>
      </c>
      <c r="B131" s="106"/>
      <c r="C131" s="106"/>
      <c r="D131" s="106"/>
      <c r="E131" s="106"/>
      <c r="F131" s="106"/>
      <c r="G131" s="107"/>
      <c r="H131" s="105" t="s">
        <v>7</v>
      </c>
      <c r="I131" s="106"/>
      <c r="J131" s="106"/>
      <c r="K131" s="106"/>
      <c r="L131" s="106"/>
      <c r="M131" s="106"/>
      <c r="N131" s="107"/>
      <c r="O131" s="105" t="s">
        <v>8</v>
      </c>
      <c r="P131" s="106"/>
      <c r="Q131" s="106"/>
      <c r="R131" s="106"/>
      <c r="S131" s="106"/>
      <c r="T131" s="106"/>
      <c r="U131" s="106"/>
      <c r="V131" s="106"/>
      <c r="W131" s="107"/>
      <c r="X131" s="105" t="s">
        <v>9</v>
      </c>
      <c r="Y131" s="106"/>
      <c r="Z131" s="106"/>
      <c r="AA131" s="106"/>
      <c r="AB131" s="106"/>
      <c r="AC131" s="106"/>
      <c r="AD131" s="107"/>
      <c r="AE131" s="105" t="s">
        <v>10</v>
      </c>
      <c r="AF131" s="106"/>
      <c r="AG131" s="106"/>
      <c r="AH131" s="106"/>
      <c r="AI131" s="106"/>
      <c r="AJ131" s="107"/>
    </row>
    <row r="132" spans="1:36" ht="16.5" x14ac:dyDescent="0.25">
      <c r="A132" s="108" t="s">
        <v>11</v>
      </c>
      <c r="B132" s="110" t="s">
        <v>12</v>
      </c>
      <c r="C132" s="102" t="s">
        <v>13</v>
      </c>
      <c r="D132" s="102" t="s">
        <v>14</v>
      </c>
      <c r="E132" s="111" t="s">
        <v>15</v>
      </c>
      <c r="F132" s="103" t="s">
        <v>16</v>
      </c>
      <c r="G132" s="102" t="s">
        <v>17</v>
      </c>
      <c r="H132" s="104" t="s">
        <v>18</v>
      </c>
      <c r="I132" s="101" t="s">
        <v>19</v>
      </c>
      <c r="J132" s="103" t="s">
        <v>20</v>
      </c>
      <c r="K132" s="103" t="s">
        <v>21</v>
      </c>
      <c r="L132" s="99" t="s">
        <v>22</v>
      </c>
      <c r="M132" s="101" t="s">
        <v>19</v>
      </c>
      <c r="N132" s="102" t="s">
        <v>23</v>
      </c>
      <c r="O132" s="97" t="s">
        <v>24</v>
      </c>
      <c r="P132" s="95" t="s">
        <v>25</v>
      </c>
      <c r="Q132" s="103" t="s">
        <v>26</v>
      </c>
      <c r="R132" s="95" t="s">
        <v>27</v>
      </c>
      <c r="S132" s="95"/>
      <c r="T132" s="95"/>
      <c r="U132" s="95"/>
      <c r="V132" s="95"/>
      <c r="W132" s="95"/>
      <c r="X132" s="96" t="s">
        <v>28</v>
      </c>
      <c r="Y132" s="96" t="s">
        <v>29</v>
      </c>
      <c r="Z132" s="96" t="s">
        <v>19</v>
      </c>
      <c r="AA132" s="96" t="s">
        <v>30</v>
      </c>
      <c r="AB132" s="96" t="s">
        <v>19</v>
      </c>
      <c r="AC132" s="96" t="s">
        <v>31</v>
      </c>
      <c r="AD132" s="97" t="s">
        <v>32</v>
      </c>
      <c r="AE132" s="95" t="s">
        <v>10</v>
      </c>
      <c r="AF132" s="95" t="s">
        <v>33</v>
      </c>
      <c r="AG132" s="95" t="s">
        <v>34</v>
      </c>
      <c r="AH132" s="95" t="s">
        <v>35</v>
      </c>
      <c r="AI132" s="95" t="s">
        <v>36</v>
      </c>
      <c r="AJ132" s="95" t="s">
        <v>37</v>
      </c>
    </row>
    <row r="133" spans="1:36" ht="78.75" x14ac:dyDescent="0.25">
      <c r="A133" s="109"/>
      <c r="B133" s="110"/>
      <c r="C133" s="95"/>
      <c r="D133" s="95"/>
      <c r="E133" s="110"/>
      <c r="F133" s="102"/>
      <c r="G133" s="95"/>
      <c r="H133" s="102"/>
      <c r="I133" s="100"/>
      <c r="J133" s="102"/>
      <c r="K133" s="102"/>
      <c r="L133" s="100"/>
      <c r="M133" s="100"/>
      <c r="N133" s="95"/>
      <c r="O133" s="98"/>
      <c r="P133" s="95"/>
      <c r="Q133" s="102"/>
      <c r="R133" s="6" t="s">
        <v>38</v>
      </c>
      <c r="S133" s="6" t="s">
        <v>39</v>
      </c>
      <c r="T133" s="6" t="s">
        <v>40</v>
      </c>
      <c r="U133" s="6" t="s">
        <v>41</v>
      </c>
      <c r="V133" s="6" t="s">
        <v>42</v>
      </c>
      <c r="W133" s="6" t="s">
        <v>43</v>
      </c>
      <c r="X133" s="96"/>
      <c r="Y133" s="96"/>
      <c r="Z133" s="96"/>
      <c r="AA133" s="96"/>
      <c r="AB133" s="96"/>
      <c r="AC133" s="96"/>
      <c r="AD133" s="98"/>
      <c r="AE133" s="95"/>
      <c r="AF133" s="95"/>
      <c r="AG133" s="95"/>
      <c r="AH133" s="95"/>
      <c r="AI133" s="95"/>
      <c r="AJ133" s="95"/>
    </row>
    <row r="134" spans="1:36" ht="16.5" x14ac:dyDescent="0.25">
      <c r="A134" s="62">
        <v>1</v>
      </c>
      <c r="B134" s="65" t="s">
        <v>68</v>
      </c>
      <c r="C134" s="65" t="s">
        <v>142</v>
      </c>
      <c r="D134" s="65" t="s">
        <v>143</v>
      </c>
      <c r="E134" s="68" t="s">
        <v>144</v>
      </c>
      <c r="F134" s="65" t="s">
        <v>135</v>
      </c>
      <c r="G134" s="71">
        <v>365</v>
      </c>
      <c r="H134" s="56" t="str">
        <f>IF(G134&lt;=0,"",IF(G134&lt;=2,"Muy Baja",IF(G134&lt;=24,"Baja",IF(G134&lt;=500,"Media",IF(G134&lt;=5000,"Alta","Muy Alta")))))</f>
        <v>Media</v>
      </c>
      <c r="I134" s="47">
        <f>IF(H134="","",IF(H134="Muy Baja",0.2,IF(H134="Baja",0.4,IF(H134="Media",0.6,IF(H134="Alta",0.8,IF(H134="Muy Alta",1,))))))</f>
        <v>0.6</v>
      </c>
      <c r="J134" s="50" t="s">
        <v>72</v>
      </c>
      <c r="K134" s="53" t="str">
        <f>IF(NOT(ISERROR(MATCH(J134,'[8]Tabla Impacto'!$B$221:$B$223,0))),'[8]Tabla Impacto'!$F$223&amp;"Por favor no seleccionar los criterios de impacto(Afectación Económica o presupuestal y Pérdida Reputacional)",J134)</f>
        <v xml:space="preserve">     Afectación menor a 10 SMLMV .</v>
      </c>
      <c r="L134" s="56" t="str">
        <f>IF(OR(K134='[8]Tabla Impacto'!$C$11,K134='[8]Tabla Impacto'!$D$11),"Leve",IF(OR(K134='[8]Tabla Impacto'!$C$12,K134='[8]Tabla Impacto'!$D$12),"Menor",IF(OR(K134='[8]Tabla Impacto'!$C$13,K134='[8]Tabla Impacto'!$D$13),"Moderado",IF(OR(K134='[8]Tabla Impacto'!$C$14,K134='[8]Tabla Impacto'!$D$14),"Mayor",IF(OR(K134='[8]Tabla Impacto'!$C$15,K134='[8]Tabla Impacto'!$D$15),"Catastrófico","")))))</f>
        <v>Leve</v>
      </c>
      <c r="M134" s="47">
        <f>IF(L134="","",IF(L134="Leve",0.2,IF(L134="Menor",0.4,IF(L134="Moderado",0.6,IF(L134="Mayor",0.8,IF(L134="Catastrófico",1,))))))</f>
        <v>0.2</v>
      </c>
      <c r="N134" s="59" t="str">
        <f>IF(OR(AND(H134="Muy Baja",L134="Leve"),AND(H134="Muy Baja",L134="Menor"),AND(H134="Baja",L134="Leve")),"Bajo",IF(OR(AND(H134="Muy baja",L134="Moderado"),AND(H134="Baja",L134="Menor"),AND(H134="Baja",L134="Moderado"),AND(H134="Media",L134="Leve"),AND(H134="Media",L134="Menor"),AND(H134="Media",L134="Moderado"),AND(H134="Alta",L134="Leve"),AND(H134="Alta",L134="Menor")),"Moderado",IF(OR(AND(H134="Muy Baja",L134="Mayor"),AND(H134="Baja",L134="Mayor"),AND(H134="Media",L134="Mayor"),AND(H134="Alta",L134="Moderado"),AND(H134="Alta",L134="Mayor"),AND(H134="Muy Alta",L134="Leve"),AND(H134="Muy Alta",L134="Menor"),AND(H134="Muy Alta",L134="Moderado"),AND(H134="Muy Alta",L134="Mayor")),"Alto",IF(OR(AND(H134="Muy Baja",L134="Catastrófico"),AND(H134="Baja",L134="Catastrófico"),AND(H134="Media",L134="Catastrófico"),AND(H134="Alta",L134="Catastrófico"),AND(H134="Muy Alta",L134="Catastrófico")),"Extremo",""))))</f>
        <v>Moderado</v>
      </c>
      <c r="O134" s="62">
        <v>1</v>
      </c>
      <c r="P134" s="93" t="s">
        <v>145</v>
      </c>
      <c r="Q134" s="88" t="str">
        <f>IF(OR(R134="Preventivo",R134="Detectivo"),"Probabilidad",IF(R134="Correctivo","Impacto",""))</f>
        <v>Probabilidad</v>
      </c>
      <c r="R134" s="82" t="s">
        <v>51</v>
      </c>
      <c r="S134" s="82" t="s">
        <v>52</v>
      </c>
      <c r="T134" s="84"/>
      <c r="U134" s="82" t="s">
        <v>53</v>
      </c>
      <c r="V134" s="82" t="s">
        <v>54</v>
      </c>
      <c r="W134" s="82" t="s">
        <v>55</v>
      </c>
      <c r="X134" s="7">
        <f>IFERROR(IF(Q134="Probabilidad",(I134-(+I134*T134)),IF(Q134="Impacto",I134,"")),"")</f>
        <v>0.6</v>
      </c>
      <c r="Y134" s="76" t="str">
        <f>IFERROR(IF(X134="","",IF(X134&lt;=0.2,"Muy Baja",IF(X134&lt;=0.4,"Baja",IF(X134&lt;=0.6,"Media",IF(X134&lt;=0.8,"Alta","Muy Alta"))))),"")</f>
        <v>Media</v>
      </c>
      <c r="Z134" s="84">
        <f>+X134</f>
        <v>0.6</v>
      </c>
      <c r="AA134" s="76" t="str">
        <f>IFERROR(IF(AB134="","",IF(AB134&lt;=0.2,"Leve",IF(AB134&lt;=0.4,"Menor",IF(AB134&lt;=0.6,"Moderado",IF(AB134&lt;=0.8,"Mayor","Catastrófico"))))),"")</f>
        <v>Leve</v>
      </c>
      <c r="AB134" s="84">
        <f>IFERROR(IF(Q134="Impacto",(M134-(+M134*T134)),IF(Q134="Probabilidad",M134,"")),"")</f>
        <v>0.2</v>
      </c>
      <c r="AC134" s="80" t="str">
        <f>IFERROR(IF(OR(AND(Y134="Muy Baja",AA134="Leve"),AND(Y134="Muy Baja",AA134="Menor"),AND(Y134="Baja",AA134="Leve")),"Bajo",IF(OR(AND(Y134="Muy baja",AA134="Moderado"),AND(Y134="Baja",AA134="Menor"),AND(Y134="Baja",AA134="Moderado"),AND(Y134="Media",AA134="Leve"),AND(Y134="Media",AA134="Menor"),AND(Y134="Media",AA134="Moderado"),AND(Y134="Alta",AA134="Leve"),AND(Y134="Alta",AA134="Menor")),"Moderado",IF(OR(AND(Y134="Muy Baja",AA134="Mayor"),AND(Y134="Baja",AA134="Mayor"),AND(Y134="Media",AA134="Mayor"),AND(Y134="Alta",AA134="Moderado"),AND(Y134="Alta",AA134="Mayor"),AND(Y134="Muy Alta",AA134="Leve"),AND(Y134="Muy Alta",AA134="Menor"),AND(Y134="Muy Alta",AA134="Moderado"),AND(Y134="Muy Alta",AA134="Mayor")),"Alto",IF(OR(AND(Y134="Muy Baja",AA134="Catastrófico"),AND(Y134="Baja",AA134="Catastrófico"),AND(Y134="Media",AA134="Catastrófico"),AND(Y134="Alta",AA134="Catastrófico"),AND(Y134="Muy Alta",AA134="Catastrófico")),"Extremo","")))),"")</f>
        <v>Moderado</v>
      </c>
      <c r="AD134" s="82" t="s">
        <v>56</v>
      </c>
      <c r="AE134" s="123"/>
      <c r="AF134" s="125"/>
      <c r="AG134" s="127"/>
      <c r="AH134" s="127"/>
      <c r="AI134" s="123"/>
      <c r="AJ134" s="125"/>
    </row>
    <row r="135" spans="1:36" ht="16.5" x14ac:dyDescent="0.25">
      <c r="A135" s="63"/>
      <c r="B135" s="66"/>
      <c r="C135" s="66"/>
      <c r="D135" s="66"/>
      <c r="E135" s="69"/>
      <c r="F135" s="66"/>
      <c r="G135" s="72"/>
      <c r="H135" s="57"/>
      <c r="I135" s="48"/>
      <c r="J135" s="51"/>
      <c r="K135" s="54">
        <f ca="1">IF(NOT(ISERROR(MATCH(J135,_xlfn.ANCHORARRAY(E144),0))),I146&amp;"Por favor no seleccionar los criterios de impacto",J135)</f>
        <v>0</v>
      </c>
      <c r="L135" s="57"/>
      <c r="M135" s="48"/>
      <c r="N135" s="60"/>
      <c r="O135" s="64"/>
      <c r="P135" s="94"/>
      <c r="Q135" s="89"/>
      <c r="R135" s="83"/>
      <c r="S135" s="83"/>
      <c r="T135" s="85"/>
      <c r="U135" s="83"/>
      <c r="V135" s="83"/>
      <c r="W135" s="83"/>
      <c r="X135" s="8" t="str">
        <f>IFERROR(IF(AND(Q134="Probabilidad",Q135="Probabilidad"),(Z134-(+Z134*T135)),IF(Q135="Probabilidad",(I134-(+I134*T135)),IF(Q135="Impacto",Z134,""))),"")</f>
        <v/>
      </c>
      <c r="Y135" s="77"/>
      <c r="Z135" s="85"/>
      <c r="AA135" s="77"/>
      <c r="AB135" s="85"/>
      <c r="AC135" s="81"/>
      <c r="AD135" s="83"/>
      <c r="AE135" s="124"/>
      <c r="AF135" s="126"/>
      <c r="AG135" s="128"/>
      <c r="AH135" s="128"/>
      <c r="AI135" s="124"/>
      <c r="AJ135" s="126"/>
    </row>
    <row r="136" spans="1:36" ht="16.5" x14ac:dyDescent="0.25">
      <c r="A136" s="63"/>
      <c r="B136" s="66"/>
      <c r="C136" s="66"/>
      <c r="D136" s="66"/>
      <c r="E136" s="69"/>
      <c r="F136" s="66"/>
      <c r="G136" s="72"/>
      <c r="H136" s="57"/>
      <c r="I136" s="48"/>
      <c r="J136" s="51"/>
      <c r="K136" s="54">
        <f ca="1">IF(NOT(ISERROR(MATCH(J136,_xlfn.ANCHORARRAY(E145),0))),I147&amp;"Por favor no seleccionar los criterios de impacto",J136)</f>
        <v>0</v>
      </c>
      <c r="L136" s="57"/>
      <c r="M136" s="48"/>
      <c r="N136" s="60"/>
      <c r="O136" s="9">
        <v>3</v>
      </c>
      <c r="P136" s="10"/>
      <c r="Q136" s="11" t="str">
        <f>IF(OR(R136="Preventivo",R136="Detectivo"),"Probabilidad",IF(R136="Correctivo","Impacto",""))</f>
        <v/>
      </c>
      <c r="R136" s="12"/>
      <c r="S136" s="12"/>
      <c r="T136" s="13" t="str">
        <f t="shared" ref="T136:T139" si="92">IF(AND(R136="Preventivo",S136="Automático"),"50%",IF(AND(R136="Preventivo",S136="Manual"),"40%",IF(AND(R136="Detectivo",S136="Automático"),"40%",IF(AND(R136="Detectivo",S136="Manual"),"30%",IF(AND(R136="Correctivo",S136="Automático"),"35%",IF(AND(R136="Correctivo",S136="Manual"),"25%",""))))))</f>
        <v/>
      </c>
      <c r="U136" s="12"/>
      <c r="V136" s="12"/>
      <c r="W136" s="12"/>
      <c r="X136" s="8" t="str">
        <f>IFERROR(IF(AND(Q135="Probabilidad",Q136="Probabilidad"),(Z135-(+Z135*T136)),IF(AND(Q135="Impacto",Q136="Probabilidad"),(Z134-(+Z134*T136)),IF(Q136="Impacto",Z135,""))),"")</f>
        <v/>
      </c>
      <c r="Y136" s="14" t="str">
        <f t="shared" ref="Y136:Y139" si="93">IFERROR(IF(X136="","",IF(X136&lt;=0.2,"Muy Baja",IF(X136&lt;=0.4,"Baja",IF(X136&lt;=0.6,"Media",IF(X136&lt;=0.8,"Alta","Muy Alta"))))),"")</f>
        <v/>
      </c>
      <c r="Z136" s="15" t="str">
        <f t="shared" ref="Z136:Z139" si="94">+X136</f>
        <v/>
      </c>
      <c r="AA136" s="14" t="str">
        <f t="shared" ref="AA136:AA139" si="95">IFERROR(IF(AB136="","",IF(AB136&lt;=0.2,"Leve",IF(AB136&lt;=0.4,"Menor",IF(AB136&lt;=0.6,"Moderado",IF(AB136&lt;=0.8,"Mayor","Catastrófico"))))),"")</f>
        <v/>
      </c>
      <c r="AB136" s="16" t="str">
        <f>IFERROR(IF(AND(Q135="Impacto",Q136="Impacto"),(AB135-(+AB135*T136)),IF(AND(Q135="Probabilidad",Q136="Impacto"),(AB134-(+AB134*T136)),IF(Q136="Probabilidad",AB135,""))),"")</f>
        <v/>
      </c>
      <c r="AC136" s="17" t="str">
        <f t="shared" ref="AC136:AC139" si="96">IFERROR(IF(OR(AND(Y136="Muy Baja",AA136="Leve"),AND(Y136="Muy Baja",AA136="Menor"),AND(Y136="Baja",AA136="Leve")),"Bajo",IF(OR(AND(Y136="Muy baja",AA136="Moderado"),AND(Y136="Baja",AA136="Menor"),AND(Y136="Baja",AA136="Moderado"),AND(Y136="Media",AA136="Leve"),AND(Y136="Media",AA136="Menor"),AND(Y136="Media",AA136="Moderado"),AND(Y136="Alta",AA136="Leve"),AND(Y136="Alta",AA136="Menor")),"Moderado",IF(OR(AND(Y136="Muy Baja",AA136="Mayor"),AND(Y136="Baja",AA136="Mayor"),AND(Y136="Media",AA136="Mayor"),AND(Y136="Alta",AA136="Moderado"),AND(Y136="Alta",AA136="Mayor"),AND(Y136="Muy Alta",AA136="Leve"),AND(Y136="Muy Alta",AA136="Menor"),AND(Y136="Muy Alta",AA136="Moderado"),AND(Y136="Muy Alta",AA136="Mayor")),"Alto",IF(OR(AND(Y136="Muy Baja",AA136="Catastrófico"),AND(Y136="Baja",AA136="Catastrófico"),AND(Y136="Media",AA136="Catastrófico"),AND(Y136="Alta",AA136="Catastrófico"),AND(Y136="Muy Alta",AA136="Catastrófico")),"Extremo","")))),"")</f>
        <v/>
      </c>
      <c r="AD136" s="18"/>
      <c r="AE136" s="19"/>
      <c r="AF136" s="20"/>
      <c r="AG136" s="21"/>
      <c r="AH136" s="21"/>
      <c r="AI136" s="19"/>
      <c r="AJ136" s="20"/>
    </row>
    <row r="137" spans="1:36" ht="16.5" x14ac:dyDescent="0.25">
      <c r="A137" s="63"/>
      <c r="B137" s="66"/>
      <c r="C137" s="66"/>
      <c r="D137" s="66"/>
      <c r="E137" s="69"/>
      <c r="F137" s="66"/>
      <c r="G137" s="72"/>
      <c r="H137" s="57"/>
      <c r="I137" s="48"/>
      <c r="J137" s="51"/>
      <c r="K137" s="54">
        <f ca="1">IF(NOT(ISERROR(MATCH(J137,_xlfn.ANCHORARRAY(E146),0))),I148&amp;"Por favor no seleccionar los criterios de impacto",J137)</f>
        <v>0</v>
      </c>
      <c r="L137" s="57"/>
      <c r="M137" s="48"/>
      <c r="N137" s="60"/>
      <c r="O137" s="9">
        <v>4</v>
      </c>
      <c r="P137" s="22"/>
      <c r="Q137" s="11" t="str">
        <f t="shared" ref="Q137:Q139" si="97">IF(OR(R137="Preventivo",R137="Detectivo"),"Probabilidad",IF(R137="Correctivo","Impacto",""))</f>
        <v/>
      </c>
      <c r="R137" s="12"/>
      <c r="S137" s="12"/>
      <c r="T137" s="13" t="str">
        <f t="shared" si="92"/>
        <v/>
      </c>
      <c r="U137" s="12"/>
      <c r="V137" s="12"/>
      <c r="W137" s="12"/>
      <c r="X137" s="8" t="str">
        <f t="shared" ref="X137:X139" si="98">IFERROR(IF(AND(Q136="Probabilidad",Q137="Probabilidad"),(Z136-(+Z136*T137)),IF(AND(Q136="Impacto",Q137="Probabilidad"),(Z135-(+Z135*T137)),IF(Q137="Impacto",Z136,""))),"")</f>
        <v/>
      </c>
      <c r="Y137" s="14" t="str">
        <f t="shared" si="93"/>
        <v/>
      </c>
      <c r="Z137" s="15" t="str">
        <f t="shared" si="94"/>
        <v/>
      </c>
      <c r="AA137" s="14" t="str">
        <f t="shared" si="95"/>
        <v/>
      </c>
      <c r="AB137" s="16" t="str">
        <f t="shared" ref="AB137:AB139" si="99">IFERROR(IF(AND(Q136="Impacto",Q137="Impacto"),(AB136-(+AB136*T137)),IF(AND(Q136="Probabilidad",Q137="Impacto"),(AB135-(+AB135*T137)),IF(Q137="Probabilidad",AB136,""))),"")</f>
        <v/>
      </c>
      <c r="AC137" s="17" t="str">
        <f>IFERROR(IF(OR(AND(Y137="Muy Baja",AA137="Leve"),AND(Y137="Muy Baja",AA137="Menor"),AND(Y137="Baja",AA137="Leve")),"Bajo",IF(OR(AND(Y137="Muy baja",AA137="Moderado"),AND(Y137="Baja",AA137="Menor"),AND(Y137="Baja",AA137="Moderado"),AND(Y137="Media",AA137="Leve"),AND(Y137="Media",AA137="Menor"),AND(Y137="Media",AA137="Moderado"),AND(Y137="Alta",AA137="Leve"),AND(Y137="Alta",AA137="Menor")),"Moderado",IF(OR(AND(Y137="Muy Baja",AA137="Mayor"),AND(Y137="Baja",AA137="Mayor"),AND(Y137="Media",AA137="Mayor"),AND(Y137="Alta",AA137="Moderado"),AND(Y137="Alta",AA137="Mayor"),AND(Y137="Muy Alta",AA137="Leve"),AND(Y137="Muy Alta",AA137="Menor"),AND(Y137="Muy Alta",AA137="Moderado"),AND(Y137="Muy Alta",AA137="Mayor")),"Alto",IF(OR(AND(Y137="Muy Baja",AA137="Catastrófico"),AND(Y137="Baja",AA137="Catastrófico"),AND(Y137="Media",AA137="Catastrófico"),AND(Y137="Alta",AA137="Catastrófico"),AND(Y137="Muy Alta",AA137="Catastrófico")),"Extremo","")))),"")</f>
        <v/>
      </c>
      <c r="AD137" s="18"/>
      <c r="AE137" s="19"/>
      <c r="AF137" s="20"/>
      <c r="AG137" s="21"/>
      <c r="AH137" s="21"/>
      <c r="AI137" s="19"/>
      <c r="AJ137" s="20"/>
    </row>
    <row r="138" spans="1:36" ht="16.5" x14ac:dyDescent="0.25">
      <c r="A138" s="63"/>
      <c r="B138" s="66"/>
      <c r="C138" s="66"/>
      <c r="D138" s="66"/>
      <c r="E138" s="69"/>
      <c r="F138" s="66"/>
      <c r="G138" s="72"/>
      <c r="H138" s="57"/>
      <c r="I138" s="48"/>
      <c r="J138" s="51"/>
      <c r="K138" s="54">
        <f ca="1">IF(NOT(ISERROR(MATCH(J138,_xlfn.ANCHORARRAY(E147),0))),I149&amp;"Por favor no seleccionar los criterios de impacto",J138)</f>
        <v>0</v>
      </c>
      <c r="L138" s="57"/>
      <c r="M138" s="48"/>
      <c r="N138" s="60"/>
      <c r="O138" s="9">
        <v>5</v>
      </c>
      <c r="P138" s="22"/>
      <c r="Q138" s="11" t="str">
        <f t="shared" si="97"/>
        <v/>
      </c>
      <c r="R138" s="12"/>
      <c r="S138" s="12"/>
      <c r="T138" s="13" t="str">
        <f t="shared" si="92"/>
        <v/>
      </c>
      <c r="U138" s="12"/>
      <c r="V138" s="12"/>
      <c r="W138" s="12"/>
      <c r="X138" s="8" t="str">
        <f t="shared" si="98"/>
        <v/>
      </c>
      <c r="Y138" s="14" t="str">
        <f t="shared" si="93"/>
        <v/>
      </c>
      <c r="Z138" s="15" t="str">
        <f t="shared" si="94"/>
        <v/>
      </c>
      <c r="AA138" s="14" t="str">
        <f t="shared" si="95"/>
        <v/>
      </c>
      <c r="AB138" s="16" t="str">
        <f t="shared" si="99"/>
        <v/>
      </c>
      <c r="AC138" s="17" t="str">
        <f t="shared" si="96"/>
        <v/>
      </c>
      <c r="AD138" s="18"/>
      <c r="AE138" s="19"/>
      <c r="AF138" s="20"/>
      <c r="AG138" s="21"/>
      <c r="AH138" s="21"/>
      <c r="AI138" s="19"/>
      <c r="AJ138" s="20"/>
    </row>
    <row r="139" spans="1:36" ht="16.5" x14ac:dyDescent="0.25">
      <c r="A139" s="64"/>
      <c r="B139" s="67"/>
      <c r="C139" s="67"/>
      <c r="D139" s="67"/>
      <c r="E139" s="70"/>
      <c r="F139" s="67"/>
      <c r="G139" s="73"/>
      <c r="H139" s="58"/>
      <c r="I139" s="49"/>
      <c r="J139" s="52"/>
      <c r="K139" s="55">
        <f ca="1">IF(NOT(ISERROR(MATCH(J139,_xlfn.ANCHORARRAY(E148),0))),I150&amp;"Por favor no seleccionar los criterios de impacto",J139)</f>
        <v>0</v>
      </c>
      <c r="L139" s="58"/>
      <c r="M139" s="49"/>
      <c r="N139" s="61"/>
      <c r="O139" s="9">
        <v>6</v>
      </c>
      <c r="P139" s="22"/>
      <c r="Q139" s="11" t="str">
        <f t="shared" si="97"/>
        <v/>
      </c>
      <c r="R139" s="12"/>
      <c r="S139" s="12"/>
      <c r="T139" s="13" t="str">
        <f t="shared" si="92"/>
        <v/>
      </c>
      <c r="U139" s="12"/>
      <c r="V139" s="12"/>
      <c r="W139" s="12"/>
      <c r="X139" s="8" t="str">
        <f t="shared" si="98"/>
        <v/>
      </c>
      <c r="Y139" s="14" t="str">
        <f t="shared" si="93"/>
        <v/>
      </c>
      <c r="Z139" s="15" t="str">
        <f t="shared" si="94"/>
        <v/>
      </c>
      <c r="AA139" s="14" t="str">
        <f t="shared" si="95"/>
        <v/>
      </c>
      <c r="AB139" s="16" t="str">
        <f t="shared" si="99"/>
        <v/>
      </c>
      <c r="AC139" s="17" t="str">
        <f t="shared" si="96"/>
        <v/>
      </c>
      <c r="AD139" s="18"/>
      <c r="AE139" s="19"/>
      <c r="AF139" s="20"/>
      <c r="AG139" s="21"/>
      <c r="AH139" s="21"/>
      <c r="AI139" s="19"/>
      <c r="AJ139" s="20"/>
    </row>
    <row r="140" spans="1:36" ht="23.25" x14ac:dyDescent="0.3">
      <c r="A140" s="112" t="s">
        <v>0</v>
      </c>
      <c r="B140" s="113"/>
      <c r="C140" s="114" t="s">
        <v>146</v>
      </c>
      <c r="D140" s="115"/>
      <c r="E140" s="115"/>
      <c r="F140" s="115"/>
      <c r="G140" s="115"/>
      <c r="H140" s="115"/>
      <c r="I140" s="115"/>
      <c r="J140" s="115"/>
      <c r="K140" s="115"/>
      <c r="L140" s="115"/>
      <c r="M140" s="115"/>
      <c r="N140" s="116"/>
      <c r="O140" s="117"/>
      <c r="P140" s="117"/>
      <c r="Q140" s="117"/>
      <c r="R140" s="3"/>
      <c r="S140" s="3"/>
      <c r="T140" s="3"/>
      <c r="U140" s="3"/>
      <c r="V140" s="3"/>
      <c r="W140" s="3"/>
      <c r="X140" s="3"/>
      <c r="Y140" s="3"/>
      <c r="Z140" s="3"/>
      <c r="AA140" s="3"/>
      <c r="AB140" s="3"/>
      <c r="AC140" s="3"/>
      <c r="AD140" s="3"/>
      <c r="AE140" s="3"/>
      <c r="AF140" s="3"/>
      <c r="AG140" s="3"/>
      <c r="AH140" s="3"/>
      <c r="AI140" s="3"/>
      <c r="AJ140" s="3"/>
    </row>
    <row r="141" spans="1:36" ht="23.25" x14ac:dyDescent="0.3">
      <c r="A141" s="112" t="s">
        <v>2</v>
      </c>
      <c r="B141" s="113"/>
      <c r="C141" s="118" t="s">
        <v>147</v>
      </c>
      <c r="D141" s="115"/>
      <c r="E141" s="115"/>
      <c r="F141" s="115"/>
      <c r="G141" s="115"/>
      <c r="H141" s="115"/>
      <c r="I141" s="115"/>
      <c r="J141" s="115"/>
      <c r="K141" s="115"/>
      <c r="L141" s="115"/>
      <c r="M141" s="115"/>
      <c r="N141" s="116"/>
      <c r="O141" s="5"/>
      <c r="P141" s="3"/>
      <c r="Q141" s="3"/>
      <c r="R141" s="3"/>
      <c r="S141" s="3"/>
      <c r="T141" s="3"/>
      <c r="U141" s="3"/>
      <c r="V141" s="3"/>
      <c r="W141" s="3"/>
      <c r="X141" s="3"/>
      <c r="Y141" s="3"/>
      <c r="Z141" s="3"/>
      <c r="AA141" s="3"/>
      <c r="AB141" s="3"/>
      <c r="AC141" s="3"/>
      <c r="AD141" s="3"/>
      <c r="AE141" s="3"/>
      <c r="AF141" s="3"/>
      <c r="AG141" s="3"/>
      <c r="AH141" s="3"/>
      <c r="AI141" s="3"/>
      <c r="AJ141" s="3"/>
    </row>
    <row r="142" spans="1:36" ht="23.25" x14ac:dyDescent="0.3">
      <c r="A142" s="112" t="s">
        <v>4</v>
      </c>
      <c r="B142" s="113"/>
      <c r="C142" s="118" t="s">
        <v>148</v>
      </c>
      <c r="D142" s="119"/>
      <c r="E142" s="119"/>
      <c r="F142" s="119"/>
      <c r="G142" s="119"/>
      <c r="H142" s="119"/>
      <c r="I142" s="119"/>
      <c r="J142" s="119"/>
      <c r="K142" s="119"/>
      <c r="L142" s="119"/>
      <c r="M142" s="119"/>
      <c r="N142" s="120"/>
      <c r="O142" s="5"/>
      <c r="P142" s="3"/>
      <c r="Q142" s="3"/>
      <c r="R142" s="3"/>
      <c r="S142" s="3"/>
      <c r="T142" s="3"/>
      <c r="U142" s="3"/>
      <c r="V142" s="3"/>
      <c r="W142" s="3"/>
      <c r="X142" s="3"/>
      <c r="Y142" s="3"/>
      <c r="Z142" s="3"/>
      <c r="AA142" s="3"/>
      <c r="AB142" s="3"/>
      <c r="AC142" s="3"/>
      <c r="AD142" s="3"/>
      <c r="AE142" s="3"/>
      <c r="AF142" s="3"/>
      <c r="AG142" s="3"/>
      <c r="AH142" s="3"/>
      <c r="AI142" s="3"/>
      <c r="AJ142" s="3"/>
    </row>
    <row r="143" spans="1:36" ht="16.5" x14ac:dyDescent="0.25">
      <c r="A143" s="105" t="s">
        <v>6</v>
      </c>
      <c r="B143" s="106"/>
      <c r="C143" s="106"/>
      <c r="D143" s="106"/>
      <c r="E143" s="106"/>
      <c r="F143" s="106"/>
      <c r="G143" s="107"/>
      <c r="H143" s="105" t="s">
        <v>7</v>
      </c>
      <c r="I143" s="106"/>
      <c r="J143" s="106"/>
      <c r="K143" s="106"/>
      <c r="L143" s="106"/>
      <c r="M143" s="106"/>
      <c r="N143" s="107"/>
      <c r="O143" s="105" t="s">
        <v>8</v>
      </c>
      <c r="P143" s="106"/>
      <c r="Q143" s="106"/>
      <c r="R143" s="106"/>
      <c r="S143" s="106"/>
      <c r="T143" s="106"/>
      <c r="U143" s="106"/>
      <c r="V143" s="106"/>
      <c r="W143" s="107"/>
      <c r="X143" s="105" t="s">
        <v>9</v>
      </c>
      <c r="Y143" s="106"/>
      <c r="Z143" s="106"/>
      <c r="AA143" s="106"/>
      <c r="AB143" s="106"/>
      <c r="AC143" s="106"/>
      <c r="AD143" s="107"/>
      <c r="AE143" s="105" t="s">
        <v>10</v>
      </c>
      <c r="AF143" s="106"/>
      <c r="AG143" s="106"/>
      <c r="AH143" s="106"/>
      <c r="AI143" s="106"/>
      <c r="AJ143" s="107"/>
    </row>
    <row r="144" spans="1:36" ht="16.5" x14ac:dyDescent="0.25">
      <c r="A144" s="108" t="s">
        <v>11</v>
      </c>
      <c r="B144" s="110" t="s">
        <v>12</v>
      </c>
      <c r="C144" s="102" t="s">
        <v>13</v>
      </c>
      <c r="D144" s="102" t="s">
        <v>14</v>
      </c>
      <c r="E144" s="111" t="s">
        <v>15</v>
      </c>
      <c r="F144" s="103" t="s">
        <v>16</v>
      </c>
      <c r="G144" s="102" t="s">
        <v>17</v>
      </c>
      <c r="H144" s="104" t="s">
        <v>18</v>
      </c>
      <c r="I144" s="101" t="s">
        <v>19</v>
      </c>
      <c r="J144" s="103" t="s">
        <v>20</v>
      </c>
      <c r="K144" s="103" t="s">
        <v>21</v>
      </c>
      <c r="L144" s="99" t="s">
        <v>22</v>
      </c>
      <c r="M144" s="101" t="s">
        <v>19</v>
      </c>
      <c r="N144" s="102" t="s">
        <v>23</v>
      </c>
      <c r="O144" s="97" t="s">
        <v>24</v>
      </c>
      <c r="P144" s="95" t="s">
        <v>25</v>
      </c>
      <c r="Q144" s="103" t="s">
        <v>26</v>
      </c>
      <c r="R144" s="95" t="s">
        <v>27</v>
      </c>
      <c r="S144" s="95"/>
      <c r="T144" s="95"/>
      <c r="U144" s="95"/>
      <c r="V144" s="95"/>
      <c r="W144" s="95"/>
      <c r="X144" s="96" t="s">
        <v>28</v>
      </c>
      <c r="Y144" s="96" t="s">
        <v>29</v>
      </c>
      <c r="Z144" s="96" t="s">
        <v>19</v>
      </c>
      <c r="AA144" s="96" t="s">
        <v>30</v>
      </c>
      <c r="AB144" s="96" t="s">
        <v>19</v>
      </c>
      <c r="AC144" s="96" t="s">
        <v>31</v>
      </c>
      <c r="AD144" s="97" t="s">
        <v>32</v>
      </c>
      <c r="AE144" s="95" t="s">
        <v>10</v>
      </c>
      <c r="AF144" s="95" t="s">
        <v>33</v>
      </c>
      <c r="AG144" s="95" t="s">
        <v>34</v>
      </c>
      <c r="AH144" s="95" t="s">
        <v>35</v>
      </c>
      <c r="AI144" s="95" t="s">
        <v>36</v>
      </c>
      <c r="AJ144" s="95" t="s">
        <v>37</v>
      </c>
    </row>
    <row r="145" spans="1:36" ht="78.75" x14ac:dyDescent="0.25">
      <c r="A145" s="109"/>
      <c r="B145" s="110"/>
      <c r="C145" s="95"/>
      <c r="D145" s="95"/>
      <c r="E145" s="110"/>
      <c r="F145" s="102"/>
      <c r="G145" s="95"/>
      <c r="H145" s="102"/>
      <c r="I145" s="100"/>
      <c r="J145" s="102"/>
      <c r="K145" s="102"/>
      <c r="L145" s="100"/>
      <c r="M145" s="100"/>
      <c r="N145" s="95"/>
      <c r="O145" s="98"/>
      <c r="P145" s="95"/>
      <c r="Q145" s="102"/>
      <c r="R145" s="6" t="s">
        <v>38</v>
      </c>
      <c r="S145" s="6" t="s">
        <v>39</v>
      </c>
      <c r="T145" s="6" t="s">
        <v>40</v>
      </c>
      <c r="U145" s="6" t="s">
        <v>41</v>
      </c>
      <c r="V145" s="6" t="s">
        <v>42</v>
      </c>
      <c r="W145" s="6" t="s">
        <v>43</v>
      </c>
      <c r="X145" s="96"/>
      <c r="Y145" s="96"/>
      <c r="Z145" s="96"/>
      <c r="AA145" s="96"/>
      <c r="AB145" s="96"/>
      <c r="AC145" s="96"/>
      <c r="AD145" s="98"/>
      <c r="AE145" s="95"/>
      <c r="AF145" s="95"/>
      <c r="AG145" s="95"/>
      <c r="AH145" s="95"/>
      <c r="AI145" s="95"/>
      <c r="AJ145" s="95"/>
    </row>
    <row r="146" spans="1:36" ht="16.5" x14ac:dyDescent="0.25">
      <c r="A146" s="62">
        <v>1</v>
      </c>
      <c r="B146" s="65" t="s">
        <v>68</v>
      </c>
      <c r="C146" s="65" t="s">
        <v>149</v>
      </c>
      <c r="D146" s="65" t="s">
        <v>150</v>
      </c>
      <c r="E146" s="68" t="s">
        <v>151</v>
      </c>
      <c r="F146" s="65" t="s">
        <v>48</v>
      </c>
      <c r="G146" s="71">
        <v>2600</v>
      </c>
      <c r="H146" s="56" t="str">
        <f>IF(G146&lt;=0,"",IF(G146&lt;=2,"Muy Baja",IF(G146&lt;=24,"Baja",IF(G146&lt;=500,"Media",IF(G146&lt;=5000,"Alta","Muy Alta")))))</f>
        <v>Alta</v>
      </c>
      <c r="I146" s="47">
        <f>IF(H146="","",IF(H146="Muy Baja",0.2,IF(H146="Baja",0.4,IF(H146="Media",0.6,IF(H146="Alta",0.8,IF(H146="Muy Alta",1,))))))</f>
        <v>0.8</v>
      </c>
      <c r="J146" s="50" t="s">
        <v>136</v>
      </c>
      <c r="K146" s="53" t="str">
        <f>IF(NOT(ISERROR(MATCH(J146,'[9]Tabla Impacto'!$B$221:$B$223,0))),'[9]Tabla Impacto'!$F$223&amp;"Por favor no seleccionar los criterios de impacto(Afectación Económica o presupuestal y Pérdida Reputacional)",J146)</f>
        <v xml:space="preserve">     Entre 10 y 50 SMLMV </v>
      </c>
      <c r="L146" s="56" t="str">
        <f>IF(OR(K146='[9]Tabla Impacto'!$C$11,K146='[9]Tabla Impacto'!$D$11),"Leve",IF(OR(K146='[9]Tabla Impacto'!$C$12,K146='[9]Tabla Impacto'!$D$12),"Menor",IF(OR(K146='[9]Tabla Impacto'!$C$13,K146='[9]Tabla Impacto'!$D$13),"Moderado",IF(OR(K146='[9]Tabla Impacto'!$C$14,K146='[9]Tabla Impacto'!$D$14),"Mayor",IF(OR(K146='[9]Tabla Impacto'!$C$15,K146='[9]Tabla Impacto'!$D$15),"Catastrófico","")))))</f>
        <v>Menor</v>
      </c>
      <c r="M146" s="47">
        <f>IF(L146="","",IF(L146="Leve",0.2,IF(L146="Menor",0.4,IF(L146="Moderado",0.6,IF(L146="Mayor",0.8,IF(L146="Catastrófico",1,))))))</f>
        <v>0.4</v>
      </c>
      <c r="N146" s="59" t="str">
        <f>IF(OR(AND(H146="Muy Baja",L146="Leve"),AND(H146="Muy Baja",L146="Menor"),AND(H146="Baja",L146="Leve")),"Bajo",IF(OR(AND(H146="Muy baja",L146="Moderado"),AND(H146="Baja",L146="Menor"),AND(H146="Baja",L146="Moderado"),AND(H146="Media",L146="Leve"),AND(H146="Media",L146="Menor"),AND(H146="Media",L146="Moderado"),AND(H146="Alta",L146="Leve"),AND(H146="Alta",L146="Menor")),"Moderado",IF(OR(AND(H146="Muy Baja",L146="Mayor"),AND(H146="Baja",L146="Mayor"),AND(H146="Media",L146="Mayor"),AND(H146="Alta",L146="Moderado"),AND(H146="Alta",L146="Mayor"),AND(H146="Muy Alta",L146="Leve"),AND(H146="Muy Alta",L146="Menor"),AND(H146="Muy Alta",L146="Moderado"),AND(H146="Muy Alta",L146="Mayor")),"Alto",IF(OR(AND(H146="Muy Baja",L146="Catastrófico"),AND(H146="Baja",L146="Catastrófico"),AND(H146="Media",L146="Catastrófico"),AND(H146="Alta",L146="Catastrófico"),AND(H146="Muy Alta",L146="Catastrófico")),"Extremo",""))))</f>
        <v>Moderado</v>
      </c>
      <c r="O146" s="62">
        <v>1</v>
      </c>
      <c r="P146" s="90" t="s">
        <v>152</v>
      </c>
      <c r="Q146" s="88" t="str">
        <f>IF(OR(R146="Preventivo",R146="Detectivo"),"Probabilidad",IF(R146="Correctivo","Impacto",""))</f>
        <v>Probabilidad</v>
      </c>
      <c r="R146" s="82" t="s">
        <v>51</v>
      </c>
      <c r="S146" s="82" t="s">
        <v>63</v>
      </c>
      <c r="T146" s="84" t="str">
        <f>IF(AND(R146="Preventivo",S146="Automático"),"50%",IF(AND(R146="Preventivo",S146="Manual"),"40%",IF(AND(R146="Detectivo",S146="Automático"),"40%",IF(AND(R146="Detectivo",S146="Manual"),"30%",IF(AND(R146="Correctivo",S146="Automático"),"35%",IF(AND(R146="Correctivo",S146="Manual"),"25%",""))))))</f>
        <v>40%</v>
      </c>
      <c r="U146" s="82" t="s">
        <v>53</v>
      </c>
      <c r="V146" s="82" t="s">
        <v>153</v>
      </c>
      <c r="W146" s="82" t="s">
        <v>55</v>
      </c>
      <c r="X146" s="7">
        <f>IFERROR(IF(Q146="Probabilidad",(I146-(+I146*T146)),IF(Q146="Impacto",I146,"")),"")</f>
        <v>0.48</v>
      </c>
      <c r="Y146" s="76" t="str">
        <f>IFERROR(IF(X146="","",IF(X146&lt;=0.2,"Muy Baja",IF(X146&lt;=0.4,"Baja",IF(X146&lt;=0.6,"Media",IF(X146&lt;=0.8,"Alta","Muy Alta"))))),"")</f>
        <v>Media</v>
      </c>
      <c r="Z146" s="84">
        <f>+X146</f>
        <v>0.48</v>
      </c>
      <c r="AA146" s="76" t="str">
        <f>IFERROR(IF(AB146="","",IF(AB146&lt;=0.2,"Leve",IF(AB146&lt;=0.4,"Menor",IF(AB146&lt;=0.6,"Moderado",IF(AB146&lt;=0.8,"Mayor","Catastrófico"))))),"")</f>
        <v>Menor</v>
      </c>
      <c r="AB146" s="84">
        <f>IFERROR(IF(Q146="Impacto",(M146-(+M146*T146)),IF(Q146="Probabilidad",M146,"")),"")</f>
        <v>0.4</v>
      </c>
      <c r="AC146" s="80" t="str">
        <f>IFERROR(IF(OR(AND(Y146="Muy Baja",AA146="Leve"),AND(Y146="Muy Baja",AA146="Menor"),AND(Y146="Baja",AA146="Leve")),"Bajo",IF(OR(AND(Y146="Muy baja",AA146="Moderado"),AND(Y146="Baja",AA146="Menor"),AND(Y146="Baja",AA146="Moderado"),AND(Y146="Media",AA146="Leve"),AND(Y146="Media",AA146="Menor"),AND(Y146="Media",AA146="Moderado"),AND(Y146="Alta",AA146="Leve"),AND(Y146="Alta",AA146="Menor")),"Moderado",IF(OR(AND(Y146="Muy Baja",AA146="Mayor"),AND(Y146="Baja",AA146="Mayor"),AND(Y146="Media",AA146="Mayor"),AND(Y146="Alta",AA146="Moderado"),AND(Y146="Alta",AA146="Mayor"),AND(Y146="Muy Alta",AA146="Leve"),AND(Y146="Muy Alta",AA146="Menor"),AND(Y146="Muy Alta",AA146="Moderado"),AND(Y146="Muy Alta",AA146="Mayor")),"Alto",IF(OR(AND(Y146="Muy Baja",AA146="Catastrófico"),AND(Y146="Baja",AA146="Catastrófico"),AND(Y146="Media",AA146="Catastrófico"),AND(Y146="Alta",AA146="Catastrófico"),AND(Y146="Muy Alta",AA146="Catastrófico")),"Extremo","")))),"")</f>
        <v>Moderado</v>
      </c>
      <c r="AD146" s="82" t="s">
        <v>56</v>
      </c>
      <c r="AE146" s="123"/>
      <c r="AF146" s="125"/>
      <c r="AG146" s="127"/>
      <c r="AH146" s="127"/>
      <c r="AI146" s="123"/>
      <c r="AJ146" s="125"/>
    </row>
    <row r="147" spans="1:36" ht="16.5" x14ac:dyDescent="0.25">
      <c r="A147" s="63"/>
      <c r="B147" s="66"/>
      <c r="C147" s="66"/>
      <c r="D147" s="66"/>
      <c r="E147" s="69"/>
      <c r="F147" s="66"/>
      <c r="G147" s="72"/>
      <c r="H147" s="57"/>
      <c r="I147" s="48"/>
      <c r="J147" s="51"/>
      <c r="K147" s="54">
        <f ca="1">IF(NOT(ISERROR(MATCH(J147,_xlfn.ANCHORARRAY(E158),0))),I160&amp;"Por favor no seleccionar los criterios de impacto",J147)</f>
        <v>0</v>
      </c>
      <c r="L147" s="57"/>
      <c r="M147" s="48"/>
      <c r="N147" s="60"/>
      <c r="O147" s="64"/>
      <c r="P147" s="91"/>
      <c r="Q147" s="89"/>
      <c r="R147" s="83"/>
      <c r="S147" s="83"/>
      <c r="T147" s="85"/>
      <c r="U147" s="83"/>
      <c r="V147" s="83"/>
      <c r="W147" s="83"/>
      <c r="X147" s="8" t="str">
        <f>IFERROR(IF(AND(Q146="Probabilidad",Q147="Probabilidad"),(Z146-(+Z146*T147)),IF(Q147="Probabilidad",(I146-(+I146*T147)),IF(Q147="Impacto",Z146,""))),"")</f>
        <v/>
      </c>
      <c r="Y147" s="77"/>
      <c r="Z147" s="85"/>
      <c r="AA147" s="77"/>
      <c r="AB147" s="85"/>
      <c r="AC147" s="81"/>
      <c r="AD147" s="83"/>
      <c r="AE147" s="124"/>
      <c r="AF147" s="126"/>
      <c r="AG147" s="128"/>
      <c r="AH147" s="128"/>
      <c r="AI147" s="124"/>
      <c r="AJ147" s="126"/>
    </row>
    <row r="148" spans="1:36" ht="16.5" x14ac:dyDescent="0.25">
      <c r="A148" s="63"/>
      <c r="B148" s="66"/>
      <c r="C148" s="66"/>
      <c r="D148" s="66"/>
      <c r="E148" s="69"/>
      <c r="F148" s="66"/>
      <c r="G148" s="72"/>
      <c r="H148" s="57"/>
      <c r="I148" s="48"/>
      <c r="J148" s="51"/>
      <c r="K148" s="54">
        <f ca="1">IF(NOT(ISERROR(MATCH(J148,_xlfn.ANCHORARRAY(E159),0))),I161&amp;"Por favor no seleccionar los criterios de impacto",J148)</f>
        <v>0</v>
      </c>
      <c r="L148" s="57"/>
      <c r="M148" s="48"/>
      <c r="N148" s="60"/>
      <c r="O148" s="9">
        <v>3</v>
      </c>
      <c r="P148" s="10"/>
      <c r="Q148" s="11" t="str">
        <f>IF(OR(R148="Preventivo",R148="Detectivo"),"Probabilidad",IF(R148="Correctivo","Impacto",""))</f>
        <v/>
      </c>
      <c r="R148" s="12"/>
      <c r="S148" s="12"/>
      <c r="T148" s="13" t="str">
        <f t="shared" ref="T148:T151" si="100">IF(AND(R148="Preventivo",S148="Automático"),"50%",IF(AND(R148="Preventivo",S148="Manual"),"40%",IF(AND(R148="Detectivo",S148="Automático"),"40%",IF(AND(R148="Detectivo",S148="Manual"),"30%",IF(AND(R148="Correctivo",S148="Automático"),"35%",IF(AND(R148="Correctivo",S148="Manual"),"25%",""))))))</f>
        <v/>
      </c>
      <c r="U148" s="12"/>
      <c r="V148" s="12"/>
      <c r="W148" s="12"/>
      <c r="X148" s="8" t="str">
        <f>IFERROR(IF(AND(Q147="Probabilidad",Q148="Probabilidad"),(Z147-(+Z147*T148)),IF(AND(Q147="Impacto",Q148="Probabilidad"),(Z146-(+Z146*T148)),IF(Q148="Impacto",Z147,""))),"")</f>
        <v/>
      </c>
      <c r="Y148" s="14" t="str">
        <f t="shared" ref="Y148:Y157" si="101">IFERROR(IF(X148="","",IF(X148&lt;=0.2,"Muy Baja",IF(X148&lt;=0.4,"Baja",IF(X148&lt;=0.6,"Media",IF(X148&lt;=0.8,"Alta","Muy Alta"))))),"")</f>
        <v/>
      </c>
      <c r="Z148" s="15" t="str">
        <f t="shared" ref="Z148:Z151" si="102">+X148</f>
        <v/>
      </c>
      <c r="AA148" s="14" t="str">
        <f t="shared" ref="AA148:AA157" si="103">IFERROR(IF(AB148="","",IF(AB148&lt;=0.2,"Leve",IF(AB148&lt;=0.4,"Menor",IF(AB148&lt;=0.6,"Moderado",IF(AB148&lt;=0.8,"Mayor","Catastrófico"))))),"")</f>
        <v/>
      </c>
      <c r="AB148" s="16" t="str">
        <f>IFERROR(IF(AND(Q147="Impacto",Q148="Impacto"),(AB147-(+AB147*T148)),IF(AND(Q147="Probabilidad",Q148="Impacto"),(AB146-(+AB146*T148)),IF(Q148="Probabilidad",AB147,""))),"")</f>
        <v/>
      </c>
      <c r="AC148" s="17" t="str">
        <f t="shared" ref="AC148:AC151" si="104">IFERROR(IF(OR(AND(Y148="Muy Baja",AA148="Leve"),AND(Y148="Muy Baja",AA148="Menor"),AND(Y148="Baja",AA148="Leve")),"Bajo",IF(OR(AND(Y148="Muy baja",AA148="Moderado"),AND(Y148="Baja",AA148="Menor"),AND(Y148="Baja",AA148="Moderado"),AND(Y148="Media",AA148="Leve"),AND(Y148="Media",AA148="Menor"),AND(Y148="Media",AA148="Moderado"),AND(Y148="Alta",AA148="Leve"),AND(Y148="Alta",AA148="Menor")),"Moderado",IF(OR(AND(Y148="Muy Baja",AA148="Mayor"),AND(Y148="Baja",AA148="Mayor"),AND(Y148="Media",AA148="Mayor"),AND(Y148="Alta",AA148="Moderado"),AND(Y148="Alta",AA148="Mayor"),AND(Y148="Muy Alta",AA148="Leve"),AND(Y148="Muy Alta",AA148="Menor"),AND(Y148="Muy Alta",AA148="Moderado"),AND(Y148="Muy Alta",AA148="Mayor")),"Alto",IF(OR(AND(Y148="Muy Baja",AA148="Catastrófico"),AND(Y148="Baja",AA148="Catastrófico"),AND(Y148="Media",AA148="Catastrófico"),AND(Y148="Alta",AA148="Catastrófico"),AND(Y148="Muy Alta",AA148="Catastrófico")),"Extremo","")))),"")</f>
        <v/>
      </c>
      <c r="AD148" s="18"/>
      <c r="AE148" s="19"/>
      <c r="AF148" s="20"/>
      <c r="AG148" s="21"/>
      <c r="AH148" s="21"/>
      <c r="AI148" s="19"/>
      <c r="AJ148" s="20"/>
    </row>
    <row r="149" spans="1:36" ht="16.5" x14ac:dyDescent="0.25">
      <c r="A149" s="63"/>
      <c r="B149" s="66"/>
      <c r="C149" s="66"/>
      <c r="D149" s="66"/>
      <c r="E149" s="69"/>
      <c r="F149" s="66"/>
      <c r="G149" s="72"/>
      <c r="H149" s="57"/>
      <c r="I149" s="48"/>
      <c r="J149" s="51"/>
      <c r="K149" s="54">
        <f ca="1">IF(NOT(ISERROR(MATCH(J149,_xlfn.ANCHORARRAY(E160),0))),I162&amp;"Por favor no seleccionar los criterios de impacto",J149)</f>
        <v>0</v>
      </c>
      <c r="L149" s="57"/>
      <c r="M149" s="48"/>
      <c r="N149" s="60"/>
      <c r="O149" s="9">
        <v>4</v>
      </c>
      <c r="P149" s="22"/>
      <c r="Q149" s="11" t="str">
        <f t="shared" ref="Q149:Q151" si="105">IF(OR(R149="Preventivo",R149="Detectivo"),"Probabilidad",IF(R149="Correctivo","Impacto",""))</f>
        <v/>
      </c>
      <c r="R149" s="12"/>
      <c r="S149" s="12"/>
      <c r="T149" s="13" t="str">
        <f t="shared" si="100"/>
        <v/>
      </c>
      <c r="U149" s="12"/>
      <c r="V149" s="12"/>
      <c r="W149" s="12"/>
      <c r="X149" s="8" t="str">
        <f t="shared" ref="X149:X151" si="106">IFERROR(IF(AND(Q148="Probabilidad",Q149="Probabilidad"),(Z148-(+Z148*T149)),IF(AND(Q148="Impacto",Q149="Probabilidad"),(Z147-(+Z147*T149)),IF(Q149="Impacto",Z148,""))),"")</f>
        <v/>
      </c>
      <c r="Y149" s="14" t="str">
        <f t="shared" si="101"/>
        <v/>
      </c>
      <c r="Z149" s="15" t="str">
        <f t="shared" si="102"/>
        <v/>
      </c>
      <c r="AA149" s="14" t="str">
        <f t="shared" si="103"/>
        <v/>
      </c>
      <c r="AB149" s="16" t="str">
        <f t="shared" ref="AB149:AB151" si="107">IFERROR(IF(AND(Q148="Impacto",Q149="Impacto"),(AB148-(+AB148*T149)),IF(AND(Q148="Probabilidad",Q149="Impacto"),(AB147-(+AB147*T149)),IF(Q149="Probabilidad",AB148,""))),"")</f>
        <v/>
      </c>
      <c r="AC149" s="17" t="str">
        <f>IFERROR(IF(OR(AND(Y149="Muy Baja",AA149="Leve"),AND(Y149="Muy Baja",AA149="Menor"),AND(Y149="Baja",AA149="Leve")),"Bajo",IF(OR(AND(Y149="Muy baja",AA149="Moderado"),AND(Y149="Baja",AA149="Menor"),AND(Y149="Baja",AA149="Moderado"),AND(Y149="Media",AA149="Leve"),AND(Y149="Media",AA149="Menor"),AND(Y149="Media",AA149="Moderado"),AND(Y149="Alta",AA149="Leve"),AND(Y149="Alta",AA149="Menor")),"Moderado",IF(OR(AND(Y149="Muy Baja",AA149="Mayor"),AND(Y149="Baja",AA149="Mayor"),AND(Y149="Media",AA149="Mayor"),AND(Y149="Alta",AA149="Moderado"),AND(Y149="Alta",AA149="Mayor"),AND(Y149="Muy Alta",AA149="Leve"),AND(Y149="Muy Alta",AA149="Menor"),AND(Y149="Muy Alta",AA149="Moderado"),AND(Y149="Muy Alta",AA149="Mayor")),"Alto",IF(OR(AND(Y149="Muy Baja",AA149="Catastrófico"),AND(Y149="Baja",AA149="Catastrófico"),AND(Y149="Media",AA149="Catastrófico"),AND(Y149="Alta",AA149="Catastrófico"),AND(Y149="Muy Alta",AA149="Catastrófico")),"Extremo","")))),"")</f>
        <v/>
      </c>
      <c r="AD149" s="18"/>
      <c r="AE149" s="19"/>
      <c r="AF149" s="20"/>
      <c r="AG149" s="21"/>
      <c r="AH149" s="21"/>
      <c r="AI149" s="19"/>
      <c r="AJ149" s="20"/>
    </row>
    <row r="150" spans="1:36" ht="16.5" x14ac:dyDescent="0.25">
      <c r="A150" s="63"/>
      <c r="B150" s="66"/>
      <c r="C150" s="66"/>
      <c r="D150" s="66"/>
      <c r="E150" s="69"/>
      <c r="F150" s="66"/>
      <c r="G150" s="72"/>
      <c r="H150" s="57"/>
      <c r="I150" s="48"/>
      <c r="J150" s="51"/>
      <c r="K150" s="54">
        <f ca="1">IF(NOT(ISERROR(MATCH(J150,_xlfn.ANCHORARRAY(E161),0))),I163&amp;"Por favor no seleccionar los criterios de impacto",J150)</f>
        <v>0</v>
      </c>
      <c r="L150" s="57"/>
      <c r="M150" s="48"/>
      <c r="N150" s="60"/>
      <c r="O150" s="9">
        <v>5</v>
      </c>
      <c r="P150" s="22"/>
      <c r="Q150" s="11" t="str">
        <f t="shared" si="105"/>
        <v/>
      </c>
      <c r="R150" s="12"/>
      <c r="S150" s="12"/>
      <c r="T150" s="13" t="str">
        <f t="shared" si="100"/>
        <v/>
      </c>
      <c r="U150" s="12"/>
      <c r="V150" s="12"/>
      <c r="W150" s="12"/>
      <c r="X150" s="8" t="str">
        <f t="shared" si="106"/>
        <v/>
      </c>
      <c r="Y150" s="14" t="str">
        <f t="shared" si="101"/>
        <v/>
      </c>
      <c r="Z150" s="15" t="str">
        <f t="shared" si="102"/>
        <v/>
      </c>
      <c r="AA150" s="14" t="str">
        <f t="shared" si="103"/>
        <v/>
      </c>
      <c r="AB150" s="16" t="str">
        <f t="shared" si="107"/>
        <v/>
      </c>
      <c r="AC150" s="17" t="str">
        <f t="shared" si="104"/>
        <v/>
      </c>
      <c r="AD150" s="18"/>
      <c r="AE150" s="19"/>
      <c r="AF150" s="20"/>
      <c r="AG150" s="21"/>
      <c r="AH150" s="21"/>
      <c r="AI150" s="19"/>
      <c r="AJ150" s="20"/>
    </row>
    <row r="151" spans="1:36" ht="16.5" x14ac:dyDescent="0.25">
      <c r="A151" s="64"/>
      <c r="B151" s="67"/>
      <c r="C151" s="67"/>
      <c r="D151" s="67"/>
      <c r="E151" s="70"/>
      <c r="F151" s="67"/>
      <c r="G151" s="73"/>
      <c r="H151" s="58"/>
      <c r="I151" s="49"/>
      <c r="J151" s="52"/>
      <c r="K151" s="55">
        <f ca="1">IF(NOT(ISERROR(MATCH(J151,_xlfn.ANCHORARRAY(E162),0))),I164&amp;"Por favor no seleccionar los criterios de impacto",J151)</f>
        <v>0</v>
      </c>
      <c r="L151" s="58"/>
      <c r="M151" s="49"/>
      <c r="N151" s="61"/>
      <c r="O151" s="9">
        <v>6</v>
      </c>
      <c r="P151" s="22"/>
      <c r="Q151" s="11" t="str">
        <f t="shared" si="105"/>
        <v/>
      </c>
      <c r="R151" s="12"/>
      <c r="S151" s="12"/>
      <c r="T151" s="13" t="str">
        <f t="shared" si="100"/>
        <v/>
      </c>
      <c r="U151" s="12"/>
      <c r="V151" s="12"/>
      <c r="W151" s="12"/>
      <c r="X151" s="8" t="str">
        <f t="shared" si="106"/>
        <v/>
      </c>
      <c r="Y151" s="14" t="str">
        <f t="shared" si="101"/>
        <v/>
      </c>
      <c r="Z151" s="15" t="str">
        <f t="shared" si="102"/>
        <v/>
      </c>
      <c r="AA151" s="14" t="str">
        <f t="shared" si="103"/>
        <v/>
      </c>
      <c r="AB151" s="16" t="str">
        <f t="shared" si="107"/>
        <v/>
      </c>
      <c r="AC151" s="17" t="str">
        <f t="shared" si="104"/>
        <v/>
      </c>
      <c r="AD151" s="18"/>
      <c r="AE151" s="19"/>
      <c r="AF151" s="20"/>
      <c r="AG151" s="21"/>
      <c r="AH151" s="21"/>
      <c r="AI151" s="19"/>
      <c r="AJ151" s="20"/>
    </row>
    <row r="152" spans="1:36" ht="16.5" x14ac:dyDescent="0.25">
      <c r="A152" s="62">
        <v>2</v>
      </c>
      <c r="B152" s="65" t="s">
        <v>57</v>
      </c>
      <c r="C152" s="65" t="s">
        <v>154</v>
      </c>
      <c r="D152" s="65" t="s">
        <v>155</v>
      </c>
      <c r="E152" s="68" t="s">
        <v>156</v>
      </c>
      <c r="F152" s="65" t="s">
        <v>48</v>
      </c>
      <c r="G152" s="131">
        <v>10</v>
      </c>
      <c r="H152" s="56" t="str">
        <f>IF(G152&lt;=0,"",IF(G152&lt;=2,"Muy Baja",IF(G152&lt;=24,"Baja",IF(G152&lt;=500,"Media",IF(G152&lt;=5000,"Alta","Muy Alta")))))</f>
        <v>Baja</v>
      </c>
      <c r="I152" s="47">
        <f>IF(H152="","",IF(H152="Muy Baja",0.2,IF(H152="Baja",0.4,IF(H152="Media",0.6,IF(H152="Alta",0.8,IF(H152="Muy Alta",1,))))))</f>
        <v>0.4</v>
      </c>
      <c r="J152" s="134" t="s">
        <v>136</v>
      </c>
      <c r="K152" s="47" t="str">
        <f>IF(NOT(ISERROR(MATCH(J152,'[9]Tabla Impacto'!$B$221:$B$223,0))),'[9]Tabla Impacto'!$F$223&amp;"Por favor no seleccionar los criterios de impacto(Afectación Económica o presupuestal y Pérdida Reputacional)",J152)</f>
        <v xml:space="preserve">     Entre 10 y 50 SMLMV </v>
      </c>
      <c r="L152" s="56" t="str">
        <f>IF(OR(K152='[9]Tabla Impacto'!$C$11,K152='[9]Tabla Impacto'!$D$11),"Leve",IF(OR(K152='[9]Tabla Impacto'!$C$12,K152='[9]Tabla Impacto'!$D$12),"Menor",IF(OR(K152='[9]Tabla Impacto'!$C$13,K152='[9]Tabla Impacto'!$D$13),"Moderado",IF(OR(K152='[9]Tabla Impacto'!$C$14,K152='[9]Tabla Impacto'!$D$14),"Mayor",IF(OR(K152='[9]Tabla Impacto'!$C$15,K152='[9]Tabla Impacto'!$D$15),"Catastrófico","")))))</f>
        <v>Menor</v>
      </c>
      <c r="M152" s="47">
        <f>IF(L152="","",IF(L152="Leve",0.2,IF(L152="Menor",0.4,IF(L152="Moderado",0.6,IF(L152="Mayor",0.8,IF(L152="Catastrófico",1,))))))</f>
        <v>0.4</v>
      </c>
      <c r="N152" s="59" t="str">
        <f>IF(OR(AND(H152="Muy Baja",L152="Leve"),AND(H152="Muy Baja",L152="Menor"),AND(H152="Baja",L152="Leve")),"Bajo",IF(OR(AND(H152="Muy baja",L152="Moderado"),AND(H152="Baja",L152="Menor"),AND(H152="Baja",L152="Moderado"),AND(H152="Media",L152="Leve"),AND(H152="Media",L152="Menor"),AND(H152="Media",L152="Moderado"),AND(H152="Alta",L152="Leve"),AND(H152="Alta",L152="Menor")),"Moderado",IF(OR(AND(H152="Muy Baja",L152="Mayor"),AND(H152="Baja",L152="Mayor"),AND(H152="Media",L152="Mayor"),AND(H152="Alta",L152="Moderado"),AND(H152="Alta",L152="Mayor"),AND(H152="Muy Alta",L152="Leve"),AND(H152="Muy Alta",L152="Menor"),AND(H152="Muy Alta",L152="Moderado"),AND(H152="Muy Alta",L152="Mayor")),"Alto",IF(OR(AND(H152="Muy Baja",L152="Catastrófico"),AND(H152="Baja",L152="Catastrófico"),AND(H152="Media",L152="Catastrófico"),AND(H152="Alta",L152="Catastrófico"),AND(H152="Muy Alta",L152="Catastrófico")),"Extremo",""))))</f>
        <v>Moderado</v>
      </c>
      <c r="O152" s="62">
        <v>2</v>
      </c>
      <c r="P152" s="90" t="s">
        <v>157</v>
      </c>
      <c r="Q152" s="88" t="str">
        <f>IF(OR(R152="Preventivo",R152="Detectivo"),"Probabilidad",IF(R152="Correctivo","Impacto",""))</f>
        <v>Probabilidad</v>
      </c>
      <c r="R152" s="82" t="s">
        <v>51</v>
      </c>
      <c r="S152" s="82" t="s">
        <v>63</v>
      </c>
      <c r="T152" s="84" t="str">
        <f>IF(AND(R152="Preventivo",S152="Automático"),"50%",IF(AND(R152="Preventivo",S152="Manual"),"40%",IF(AND(R152="Detectivo",S152="Automático"),"40%",IF(AND(R152="Detectivo",S152="Manual"),"30%",IF(AND(R152="Correctivo",S152="Automático"),"35%",IF(AND(R152="Correctivo",S152="Manual"),"25%",""))))))</f>
        <v>40%</v>
      </c>
      <c r="U152" s="82" t="s">
        <v>53</v>
      </c>
      <c r="V152" s="82" t="s">
        <v>54</v>
      </c>
      <c r="W152" s="82" t="s">
        <v>55</v>
      </c>
      <c r="X152" s="7">
        <f>IFERROR(IF(Q152="Probabilidad",(I152-(+I152*T152)),IF(Q152="Impacto",I152,"")),"")</f>
        <v>0.24</v>
      </c>
      <c r="Y152" s="76" t="str">
        <f>IFERROR(IF(X152="","",IF(X152&lt;=0.2,"Muy Baja",IF(X152&lt;=0.4,"Baja",IF(X152&lt;=0.6,"Media",IF(X152&lt;=0.8,"Alta","Muy Alta"))))),"")</f>
        <v>Baja</v>
      </c>
      <c r="Z152" s="84">
        <f>+X152</f>
        <v>0.24</v>
      </c>
      <c r="AA152" s="76" t="str">
        <f>IFERROR(IF(AB152="","",IF(AB152&lt;=0.2,"Leve",IF(AB152&lt;=0.4,"Menor",IF(AB152&lt;=0.6,"Moderado",IF(AB152&lt;=0.8,"Mayor","Catastrófico"))))),"")</f>
        <v>Menor</v>
      </c>
      <c r="AB152" s="78">
        <f>IFERROR(IF(Q152="Impacto",(M152-(+M152*T152)),IF(Q152="Probabilidad",M152,"")),"")</f>
        <v>0.4</v>
      </c>
      <c r="AC152" s="80" t="str">
        <f>IFERROR(IF(OR(AND(Y152="Muy Baja",AA152="Leve"),AND(Y152="Muy Baja",AA152="Menor"),AND(Y152="Baja",AA152="Leve")),"Bajo",IF(OR(AND(Y152="Muy baja",AA152="Moderado"),AND(Y152="Baja",AA152="Menor"),AND(Y152="Baja",AA152="Moderado"),AND(Y152="Media",AA152="Leve"),AND(Y152="Media",AA152="Menor"),AND(Y152="Media",AA152="Moderado"),AND(Y152="Alta",AA152="Leve"),AND(Y152="Alta",AA152="Menor")),"Moderado",IF(OR(AND(Y152="Muy Baja",AA152="Mayor"),AND(Y152="Baja",AA152="Mayor"),AND(Y152="Media",AA152="Mayor"),AND(Y152="Alta",AA152="Moderado"),AND(Y152="Alta",AA152="Mayor"),AND(Y152="Muy Alta",AA152="Leve"),AND(Y152="Muy Alta",AA152="Menor"),AND(Y152="Muy Alta",AA152="Moderado"),AND(Y152="Muy Alta",AA152="Mayor")),"Alto",IF(OR(AND(Y152="Muy Baja",AA152="Catastrófico"),AND(Y152="Baja",AA152="Catastrófico"),AND(Y152="Media",AA152="Catastrófico"),AND(Y152="Alta",AA152="Catastrófico"),AND(Y152="Muy Alta",AA152="Catastrófico")),"Extremo","")))),"")</f>
        <v>Moderado</v>
      </c>
      <c r="AD152" s="82" t="s">
        <v>56</v>
      </c>
      <c r="AE152" s="123"/>
      <c r="AF152" s="125"/>
      <c r="AG152" s="127"/>
      <c r="AH152" s="127"/>
      <c r="AI152" s="123"/>
      <c r="AJ152" s="125"/>
    </row>
    <row r="153" spans="1:36" ht="16.5" x14ac:dyDescent="0.25">
      <c r="A153" s="63"/>
      <c r="B153" s="66"/>
      <c r="C153" s="66"/>
      <c r="D153" s="66"/>
      <c r="E153" s="69"/>
      <c r="F153" s="66"/>
      <c r="G153" s="132"/>
      <c r="H153" s="57"/>
      <c r="I153" s="48"/>
      <c r="J153" s="135"/>
      <c r="K153" s="48">
        <f ca="1">IF(NOT(ISERROR(MATCH(J153,_xlfn.ANCHORARRAY(E164),0))),I166&amp;"Por favor no seleccionar los criterios de impacto",J153)</f>
        <v>0</v>
      </c>
      <c r="L153" s="57"/>
      <c r="M153" s="48"/>
      <c r="N153" s="60"/>
      <c r="O153" s="64"/>
      <c r="P153" s="91"/>
      <c r="Q153" s="89"/>
      <c r="R153" s="83"/>
      <c r="S153" s="83"/>
      <c r="T153" s="85"/>
      <c r="U153" s="83"/>
      <c r="V153" s="83"/>
      <c r="W153" s="83"/>
      <c r="X153" s="7" t="str">
        <f>IFERROR(IF(AND(Q152="Probabilidad",Q153="Probabilidad"),(Z152-(+Z152*T153)),IF(Q153="Probabilidad",(I152-(+I152*T153)),IF(Q153="Impacto",Z152,""))),"")</f>
        <v/>
      </c>
      <c r="Y153" s="77"/>
      <c r="Z153" s="85"/>
      <c r="AA153" s="77"/>
      <c r="AB153" s="79"/>
      <c r="AC153" s="81"/>
      <c r="AD153" s="83"/>
      <c r="AE153" s="124"/>
      <c r="AF153" s="126"/>
      <c r="AG153" s="128"/>
      <c r="AH153" s="128"/>
      <c r="AI153" s="124"/>
      <c r="AJ153" s="126"/>
    </row>
    <row r="154" spans="1:36" ht="16.5" x14ac:dyDescent="0.25">
      <c r="A154" s="63"/>
      <c r="B154" s="66"/>
      <c r="C154" s="66"/>
      <c r="D154" s="66"/>
      <c r="E154" s="69"/>
      <c r="F154" s="66"/>
      <c r="G154" s="132"/>
      <c r="H154" s="57"/>
      <c r="I154" s="48"/>
      <c r="J154" s="135"/>
      <c r="K154" s="48">
        <f ca="1">IF(NOT(ISERROR(MATCH(J154,_xlfn.ANCHORARRAY(E165),0))),I167&amp;"Por favor no seleccionar los criterios de impacto",J154)</f>
        <v>0</v>
      </c>
      <c r="L154" s="57"/>
      <c r="M154" s="48"/>
      <c r="N154" s="60"/>
      <c r="O154" s="9">
        <v>3</v>
      </c>
      <c r="P154" s="10"/>
      <c r="Q154" s="11" t="str">
        <f>IF(OR(R154="Preventivo",R154="Detectivo"),"Probabilidad",IF(R154="Correctivo","Impacto",""))</f>
        <v/>
      </c>
      <c r="R154" s="12"/>
      <c r="S154" s="12"/>
      <c r="T154" s="13" t="str">
        <f t="shared" ref="T154:T157" si="108">IF(AND(R154="Preventivo",S154="Automático"),"50%",IF(AND(R154="Preventivo",S154="Manual"),"40%",IF(AND(R154="Detectivo",S154="Automático"),"40%",IF(AND(R154="Detectivo",S154="Manual"),"30%",IF(AND(R154="Correctivo",S154="Automático"),"35%",IF(AND(R154="Correctivo",S154="Manual"),"25%",""))))))</f>
        <v/>
      </c>
      <c r="U154" s="12"/>
      <c r="V154" s="12"/>
      <c r="W154" s="12"/>
      <c r="X154" s="8" t="str">
        <f>IFERROR(IF(AND(Q153="Probabilidad",Q154="Probabilidad"),(Z153-(+Z153*T154)),IF(AND(Q153="Impacto",Q154="Probabilidad"),(Z152-(+Z152*T154)),IF(Q154="Impacto",Z153,""))),"")</f>
        <v/>
      </c>
      <c r="Y154" s="14" t="str">
        <f t="shared" si="101"/>
        <v/>
      </c>
      <c r="Z154" s="15" t="str">
        <f t="shared" ref="Z154:Z157" si="109">+X154</f>
        <v/>
      </c>
      <c r="AA154" s="14" t="str">
        <f t="shared" si="103"/>
        <v/>
      </c>
      <c r="AB154" s="16" t="str">
        <f>IFERROR(IF(AND(Q153="Impacto",Q154="Impacto"),(AB153-(+AB153*T154)),IF(AND(Q153="Probabilidad",Q154="Impacto"),(AB152-(+AB152*T154)),IF(Q154="Probabilidad",AB153,""))),"")</f>
        <v/>
      </c>
      <c r="AC154" s="17" t="str">
        <f t="shared" ref="AC154" si="110">IFERROR(IF(OR(AND(Y154="Muy Baja",AA154="Leve"),AND(Y154="Muy Baja",AA154="Menor"),AND(Y154="Baja",AA154="Leve")),"Bajo",IF(OR(AND(Y154="Muy baja",AA154="Moderado"),AND(Y154="Baja",AA154="Menor"),AND(Y154="Baja",AA154="Moderado"),AND(Y154="Media",AA154="Leve"),AND(Y154="Media",AA154="Menor"),AND(Y154="Media",AA154="Moderado"),AND(Y154="Alta",AA154="Leve"),AND(Y154="Alta",AA154="Menor")),"Moderado",IF(OR(AND(Y154="Muy Baja",AA154="Mayor"),AND(Y154="Baja",AA154="Mayor"),AND(Y154="Media",AA154="Mayor"),AND(Y154="Alta",AA154="Moderado"),AND(Y154="Alta",AA154="Mayor"),AND(Y154="Muy Alta",AA154="Leve"),AND(Y154="Muy Alta",AA154="Menor"),AND(Y154="Muy Alta",AA154="Moderado"),AND(Y154="Muy Alta",AA154="Mayor")),"Alto",IF(OR(AND(Y154="Muy Baja",AA154="Catastrófico"),AND(Y154="Baja",AA154="Catastrófico"),AND(Y154="Media",AA154="Catastrófico"),AND(Y154="Alta",AA154="Catastrófico"),AND(Y154="Muy Alta",AA154="Catastrófico")),"Extremo","")))),"")</f>
        <v/>
      </c>
      <c r="AD154" s="18"/>
      <c r="AE154" s="19"/>
      <c r="AF154" s="20"/>
      <c r="AG154" s="21"/>
      <c r="AH154" s="21"/>
      <c r="AI154" s="19"/>
      <c r="AJ154" s="20"/>
    </row>
    <row r="155" spans="1:36" ht="16.5" x14ac:dyDescent="0.25">
      <c r="A155" s="63"/>
      <c r="B155" s="66"/>
      <c r="C155" s="66"/>
      <c r="D155" s="66"/>
      <c r="E155" s="69"/>
      <c r="F155" s="66"/>
      <c r="G155" s="132"/>
      <c r="H155" s="57"/>
      <c r="I155" s="48"/>
      <c r="J155" s="135"/>
      <c r="K155" s="48">
        <f ca="1">IF(NOT(ISERROR(MATCH(J155,_xlfn.ANCHORARRAY(E166),0))),I168&amp;"Por favor no seleccionar los criterios de impacto",J155)</f>
        <v>0</v>
      </c>
      <c r="L155" s="57"/>
      <c r="M155" s="48"/>
      <c r="N155" s="60"/>
      <c r="O155" s="9">
        <v>4</v>
      </c>
      <c r="P155" s="22"/>
      <c r="Q155" s="11" t="str">
        <f t="shared" ref="Q155:Q157" si="111">IF(OR(R155="Preventivo",R155="Detectivo"),"Probabilidad",IF(R155="Correctivo","Impacto",""))</f>
        <v/>
      </c>
      <c r="R155" s="12"/>
      <c r="S155" s="12"/>
      <c r="T155" s="13" t="str">
        <f t="shared" si="108"/>
        <v/>
      </c>
      <c r="U155" s="12"/>
      <c r="V155" s="12"/>
      <c r="W155" s="12"/>
      <c r="X155" s="8" t="str">
        <f t="shared" ref="X155:X157" si="112">IFERROR(IF(AND(Q154="Probabilidad",Q155="Probabilidad"),(Z154-(+Z154*T155)),IF(AND(Q154="Impacto",Q155="Probabilidad"),(Z153-(+Z153*T155)),IF(Q155="Impacto",Z154,""))),"")</f>
        <v/>
      </c>
      <c r="Y155" s="14" t="str">
        <f t="shared" si="101"/>
        <v/>
      </c>
      <c r="Z155" s="15" t="str">
        <f t="shared" si="109"/>
        <v/>
      </c>
      <c r="AA155" s="14" t="str">
        <f t="shared" si="103"/>
        <v/>
      </c>
      <c r="AB155" s="16" t="str">
        <f t="shared" ref="AB155:AB157" si="113">IFERROR(IF(AND(Q154="Impacto",Q155="Impacto"),(AB154-(+AB154*T155)),IF(AND(Q154="Probabilidad",Q155="Impacto"),(AB153-(+AB153*T155)),IF(Q155="Probabilidad",AB154,""))),"")</f>
        <v/>
      </c>
      <c r="AC155" s="17" t="str">
        <f>IFERROR(IF(OR(AND(Y155="Muy Baja",AA155="Leve"),AND(Y155="Muy Baja",AA155="Menor"),AND(Y155="Baja",AA155="Leve")),"Bajo",IF(OR(AND(Y155="Muy baja",AA155="Moderado"),AND(Y155="Baja",AA155="Menor"),AND(Y155="Baja",AA155="Moderado"),AND(Y155="Media",AA155="Leve"),AND(Y155="Media",AA155="Menor"),AND(Y155="Media",AA155="Moderado"),AND(Y155="Alta",AA155="Leve"),AND(Y155="Alta",AA155="Menor")),"Moderado",IF(OR(AND(Y155="Muy Baja",AA155="Mayor"),AND(Y155="Baja",AA155="Mayor"),AND(Y155="Media",AA155="Mayor"),AND(Y155="Alta",AA155="Moderado"),AND(Y155="Alta",AA155="Mayor"),AND(Y155="Muy Alta",AA155="Leve"),AND(Y155="Muy Alta",AA155="Menor"),AND(Y155="Muy Alta",AA155="Moderado"),AND(Y155="Muy Alta",AA155="Mayor")),"Alto",IF(OR(AND(Y155="Muy Baja",AA155="Catastrófico"),AND(Y155="Baja",AA155="Catastrófico"),AND(Y155="Media",AA155="Catastrófico"),AND(Y155="Alta",AA155="Catastrófico"),AND(Y155="Muy Alta",AA155="Catastrófico")),"Extremo","")))),"")</f>
        <v/>
      </c>
      <c r="AD155" s="18"/>
      <c r="AE155" s="19"/>
      <c r="AF155" s="20"/>
      <c r="AG155" s="21"/>
      <c r="AH155" s="21"/>
      <c r="AI155" s="19"/>
      <c r="AJ155" s="20"/>
    </row>
    <row r="156" spans="1:36" ht="16.5" x14ac:dyDescent="0.25">
      <c r="A156" s="63"/>
      <c r="B156" s="66"/>
      <c r="C156" s="66"/>
      <c r="D156" s="66"/>
      <c r="E156" s="69"/>
      <c r="F156" s="66"/>
      <c r="G156" s="132"/>
      <c r="H156" s="57"/>
      <c r="I156" s="48"/>
      <c r="J156" s="135"/>
      <c r="K156" s="48">
        <f ca="1">IF(NOT(ISERROR(MATCH(J156,_xlfn.ANCHORARRAY(E167),0))),I169&amp;"Por favor no seleccionar los criterios de impacto",J156)</f>
        <v>0</v>
      </c>
      <c r="L156" s="57"/>
      <c r="M156" s="48"/>
      <c r="N156" s="60"/>
      <c r="O156" s="9">
        <v>5</v>
      </c>
      <c r="P156" s="22"/>
      <c r="Q156" s="11" t="str">
        <f t="shared" si="111"/>
        <v/>
      </c>
      <c r="R156" s="12"/>
      <c r="S156" s="12"/>
      <c r="T156" s="13" t="str">
        <f t="shared" si="108"/>
        <v/>
      </c>
      <c r="U156" s="12"/>
      <c r="V156" s="12"/>
      <c r="W156" s="12"/>
      <c r="X156" s="8" t="str">
        <f t="shared" si="112"/>
        <v/>
      </c>
      <c r="Y156" s="14" t="str">
        <f t="shared" si="101"/>
        <v/>
      </c>
      <c r="Z156" s="15" t="str">
        <f t="shared" si="109"/>
        <v/>
      </c>
      <c r="AA156" s="14" t="str">
        <f t="shared" si="103"/>
        <v/>
      </c>
      <c r="AB156" s="16" t="str">
        <f t="shared" si="113"/>
        <v/>
      </c>
      <c r="AC156" s="17" t="str">
        <f t="shared" ref="AC156:AC157" si="114">IFERROR(IF(OR(AND(Y156="Muy Baja",AA156="Leve"),AND(Y156="Muy Baja",AA156="Menor"),AND(Y156="Baja",AA156="Leve")),"Bajo",IF(OR(AND(Y156="Muy baja",AA156="Moderado"),AND(Y156="Baja",AA156="Menor"),AND(Y156="Baja",AA156="Moderado"),AND(Y156="Media",AA156="Leve"),AND(Y156="Media",AA156="Menor"),AND(Y156="Media",AA156="Moderado"),AND(Y156="Alta",AA156="Leve"),AND(Y156="Alta",AA156="Menor")),"Moderado",IF(OR(AND(Y156="Muy Baja",AA156="Mayor"),AND(Y156="Baja",AA156="Mayor"),AND(Y156="Media",AA156="Mayor"),AND(Y156="Alta",AA156="Moderado"),AND(Y156="Alta",AA156="Mayor"),AND(Y156="Muy Alta",AA156="Leve"),AND(Y156="Muy Alta",AA156="Menor"),AND(Y156="Muy Alta",AA156="Moderado"),AND(Y156="Muy Alta",AA156="Mayor")),"Alto",IF(OR(AND(Y156="Muy Baja",AA156="Catastrófico"),AND(Y156="Baja",AA156="Catastrófico"),AND(Y156="Media",AA156="Catastrófico"),AND(Y156="Alta",AA156="Catastrófico"),AND(Y156="Muy Alta",AA156="Catastrófico")),"Extremo","")))),"")</f>
        <v/>
      </c>
      <c r="AD156" s="18"/>
      <c r="AE156" s="19"/>
      <c r="AF156" s="20"/>
      <c r="AG156" s="21"/>
      <c r="AH156" s="21"/>
      <c r="AI156" s="19"/>
      <c r="AJ156" s="20"/>
    </row>
    <row r="157" spans="1:36" ht="16.5" x14ac:dyDescent="0.25">
      <c r="A157" s="64"/>
      <c r="B157" s="67"/>
      <c r="C157" s="67"/>
      <c r="D157" s="67"/>
      <c r="E157" s="70"/>
      <c r="F157" s="67"/>
      <c r="G157" s="133"/>
      <c r="H157" s="58"/>
      <c r="I157" s="49"/>
      <c r="J157" s="136"/>
      <c r="K157" s="49">
        <f ca="1">IF(NOT(ISERROR(MATCH(J157,_xlfn.ANCHORARRAY(E168),0))),I170&amp;"Por favor no seleccionar los criterios de impacto",J157)</f>
        <v>0</v>
      </c>
      <c r="L157" s="58"/>
      <c r="M157" s="49"/>
      <c r="N157" s="61"/>
      <c r="O157" s="9">
        <v>6</v>
      </c>
      <c r="P157" s="22"/>
      <c r="Q157" s="11" t="str">
        <f t="shared" si="111"/>
        <v/>
      </c>
      <c r="R157" s="12"/>
      <c r="S157" s="12"/>
      <c r="T157" s="13" t="str">
        <f t="shared" si="108"/>
        <v/>
      </c>
      <c r="U157" s="12"/>
      <c r="V157" s="12"/>
      <c r="W157" s="12"/>
      <c r="X157" s="8" t="str">
        <f t="shared" si="112"/>
        <v/>
      </c>
      <c r="Y157" s="14" t="str">
        <f t="shared" si="101"/>
        <v/>
      </c>
      <c r="Z157" s="15" t="str">
        <f t="shared" si="109"/>
        <v/>
      </c>
      <c r="AA157" s="14" t="str">
        <f t="shared" si="103"/>
        <v/>
      </c>
      <c r="AB157" s="16" t="str">
        <f t="shared" si="113"/>
        <v/>
      </c>
      <c r="AC157" s="17" t="str">
        <f t="shared" si="114"/>
        <v/>
      </c>
      <c r="AD157" s="18"/>
      <c r="AE157" s="19"/>
      <c r="AF157" s="20"/>
      <c r="AG157" s="21"/>
      <c r="AH157" s="21"/>
      <c r="AI157" s="19"/>
      <c r="AJ157" s="20"/>
    </row>
    <row r="158" spans="1:36" ht="23.25" x14ac:dyDescent="0.3">
      <c r="A158" s="112" t="s">
        <v>0</v>
      </c>
      <c r="B158" s="113"/>
      <c r="C158" s="114" t="s">
        <v>158</v>
      </c>
      <c r="D158" s="115"/>
      <c r="E158" s="115"/>
      <c r="F158" s="115"/>
      <c r="G158" s="115"/>
      <c r="H158" s="115"/>
      <c r="I158" s="115"/>
      <c r="J158" s="115"/>
      <c r="K158" s="115"/>
      <c r="L158" s="115"/>
      <c r="M158" s="115"/>
      <c r="N158" s="116"/>
      <c r="O158" s="117"/>
      <c r="P158" s="117"/>
      <c r="Q158" s="117"/>
      <c r="R158" s="3"/>
      <c r="S158" s="3"/>
      <c r="T158" s="3"/>
      <c r="U158" s="3"/>
      <c r="V158" s="3"/>
      <c r="W158" s="3"/>
      <c r="X158" s="3"/>
      <c r="Y158" s="3"/>
      <c r="Z158" s="3"/>
      <c r="AA158" s="3"/>
      <c r="AB158" s="3"/>
      <c r="AC158" s="3"/>
      <c r="AD158" s="3"/>
      <c r="AE158" s="3"/>
      <c r="AF158" s="3"/>
      <c r="AG158" s="3"/>
      <c r="AH158" s="3"/>
      <c r="AI158" s="3"/>
      <c r="AJ158" s="3"/>
    </row>
    <row r="159" spans="1:36" ht="23.25" x14ac:dyDescent="0.3">
      <c r="A159" s="112" t="s">
        <v>2</v>
      </c>
      <c r="B159" s="113"/>
      <c r="C159" s="114" t="s">
        <v>159</v>
      </c>
      <c r="D159" s="115"/>
      <c r="E159" s="115"/>
      <c r="F159" s="115"/>
      <c r="G159" s="115"/>
      <c r="H159" s="115"/>
      <c r="I159" s="115"/>
      <c r="J159" s="115"/>
      <c r="K159" s="115"/>
      <c r="L159" s="115"/>
      <c r="M159" s="115"/>
      <c r="N159" s="116"/>
      <c r="O159" s="5"/>
      <c r="P159" s="3"/>
      <c r="Q159" s="3"/>
      <c r="R159" s="3"/>
      <c r="S159" s="3"/>
      <c r="T159" s="3"/>
      <c r="U159" s="3"/>
      <c r="V159" s="3"/>
      <c r="W159" s="3"/>
      <c r="X159" s="3"/>
      <c r="Y159" s="3"/>
      <c r="Z159" s="3"/>
      <c r="AA159" s="3"/>
      <c r="AB159" s="3"/>
      <c r="AC159" s="3"/>
      <c r="AD159" s="3"/>
      <c r="AE159" s="3"/>
      <c r="AF159" s="3"/>
      <c r="AG159" s="3"/>
      <c r="AH159" s="3"/>
      <c r="AI159" s="3"/>
      <c r="AJ159" s="3"/>
    </row>
    <row r="160" spans="1:36" ht="23.25" x14ac:dyDescent="0.3">
      <c r="A160" s="112" t="s">
        <v>4</v>
      </c>
      <c r="B160" s="113"/>
      <c r="C160" s="118" t="s">
        <v>160</v>
      </c>
      <c r="D160" s="119"/>
      <c r="E160" s="119"/>
      <c r="F160" s="119"/>
      <c r="G160" s="119"/>
      <c r="H160" s="119"/>
      <c r="I160" s="119"/>
      <c r="J160" s="119"/>
      <c r="K160" s="119"/>
      <c r="L160" s="119"/>
      <c r="M160" s="119"/>
      <c r="N160" s="120"/>
      <c r="O160" s="5"/>
      <c r="P160" s="3"/>
      <c r="Q160" s="3"/>
      <c r="R160" s="3"/>
      <c r="S160" s="3"/>
      <c r="T160" s="3"/>
      <c r="U160" s="3"/>
      <c r="V160" s="3"/>
      <c r="W160" s="3"/>
      <c r="X160" s="3"/>
      <c r="Y160" s="3"/>
      <c r="Z160" s="3"/>
      <c r="AA160" s="3"/>
      <c r="AB160" s="3"/>
      <c r="AC160" s="3"/>
      <c r="AD160" s="3"/>
      <c r="AE160" s="3"/>
      <c r="AF160" s="3"/>
      <c r="AG160" s="3"/>
      <c r="AH160" s="3"/>
      <c r="AI160" s="3"/>
      <c r="AJ160" s="3"/>
    </row>
    <row r="161" spans="1:36" ht="16.5" x14ac:dyDescent="0.25">
      <c r="A161" s="105" t="s">
        <v>6</v>
      </c>
      <c r="B161" s="106"/>
      <c r="C161" s="106"/>
      <c r="D161" s="106"/>
      <c r="E161" s="106"/>
      <c r="F161" s="106"/>
      <c r="G161" s="107"/>
      <c r="H161" s="105" t="s">
        <v>7</v>
      </c>
      <c r="I161" s="106"/>
      <c r="J161" s="106"/>
      <c r="K161" s="106"/>
      <c r="L161" s="106"/>
      <c r="M161" s="106"/>
      <c r="N161" s="107"/>
      <c r="O161" s="105" t="s">
        <v>8</v>
      </c>
      <c r="P161" s="106"/>
      <c r="Q161" s="106"/>
      <c r="R161" s="106"/>
      <c r="S161" s="106"/>
      <c r="T161" s="106"/>
      <c r="U161" s="106"/>
      <c r="V161" s="106"/>
      <c r="W161" s="107"/>
      <c r="X161" s="105" t="s">
        <v>9</v>
      </c>
      <c r="Y161" s="106"/>
      <c r="Z161" s="106"/>
      <c r="AA161" s="106"/>
      <c r="AB161" s="106"/>
      <c r="AC161" s="106"/>
      <c r="AD161" s="107"/>
      <c r="AE161" s="105" t="s">
        <v>10</v>
      </c>
      <c r="AF161" s="106"/>
      <c r="AG161" s="106"/>
      <c r="AH161" s="106"/>
      <c r="AI161" s="106"/>
      <c r="AJ161" s="107"/>
    </row>
    <row r="162" spans="1:36" ht="16.5" x14ac:dyDescent="0.25">
      <c r="A162" s="108" t="s">
        <v>11</v>
      </c>
      <c r="B162" s="110" t="s">
        <v>12</v>
      </c>
      <c r="C162" s="102" t="s">
        <v>13</v>
      </c>
      <c r="D162" s="102" t="s">
        <v>14</v>
      </c>
      <c r="E162" s="111" t="s">
        <v>15</v>
      </c>
      <c r="F162" s="103" t="s">
        <v>16</v>
      </c>
      <c r="G162" s="102" t="s">
        <v>17</v>
      </c>
      <c r="H162" s="104" t="s">
        <v>18</v>
      </c>
      <c r="I162" s="101" t="s">
        <v>19</v>
      </c>
      <c r="J162" s="103" t="s">
        <v>20</v>
      </c>
      <c r="K162" s="103" t="s">
        <v>21</v>
      </c>
      <c r="L162" s="99" t="s">
        <v>22</v>
      </c>
      <c r="M162" s="101" t="s">
        <v>19</v>
      </c>
      <c r="N162" s="102" t="s">
        <v>23</v>
      </c>
      <c r="O162" s="97" t="s">
        <v>24</v>
      </c>
      <c r="P162" s="95" t="s">
        <v>25</v>
      </c>
      <c r="Q162" s="103" t="s">
        <v>26</v>
      </c>
      <c r="R162" s="95" t="s">
        <v>27</v>
      </c>
      <c r="S162" s="95"/>
      <c r="T162" s="95"/>
      <c r="U162" s="95"/>
      <c r="V162" s="95"/>
      <c r="W162" s="95"/>
      <c r="X162" s="96" t="s">
        <v>28</v>
      </c>
      <c r="Y162" s="96" t="s">
        <v>29</v>
      </c>
      <c r="Z162" s="96" t="s">
        <v>19</v>
      </c>
      <c r="AA162" s="96" t="s">
        <v>30</v>
      </c>
      <c r="AB162" s="96" t="s">
        <v>19</v>
      </c>
      <c r="AC162" s="96" t="s">
        <v>31</v>
      </c>
      <c r="AD162" s="97" t="s">
        <v>32</v>
      </c>
      <c r="AE162" s="95" t="s">
        <v>10</v>
      </c>
      <c r="AF162" s="95" t="s">
        <v>33</v>
      </c>
      <c r="AG162" s="95" t="s">
        <v>34</v>
      </c>
      <c r="AH162" s="95" t="s">
        <v>35</v>
      </c>
      <c r="AI162" s="95" t="s">
        <v>36</v>
      </c>
      <c r="AJ162" s="95" t="s">
        <v>37</v>
      </c>
    </row>
    <row r="163" spans="1:36" ht="78.75" x14ac:dyDescent="0.25">
      <c r="A163" s="109"/>
      <c r="B163" s="110"/>
      <c r="C163" s="95"/>
      <c r="D163" s="95"/>
      <c r="E163" s="110"/>
      <c r="F163" s="102"/>
      <c r="G163" s="95"/>
      <c r="H163" s="102"/>
      <c r="I163" s="100"/>
      <c r="J163" s="102"/>
      <c r="K163" s="102"/>
      <c r="L163" s="100"/>
      <c r="M163" s="100"/>
      <c r="N163" s="95"/>
      <c r="O163" s="98"/>
      <c r="P163" s="95"/>
      <c r="Q163" s="102"/>
      <c r="R163" s="6" t="s">
        <v>38</v>
      </c>
      <c r="S163" s="6" t="s">
        <v>39</v>
      </c>
      <c r="T163" s="6" t="s">
        <v>40</v>
      </c>
      <c r="U163" s="6" t="s">
        <v>41</v>
      </c>
      <c r="V163" s="6" t="s">
        <v>42</v>
      </c>
      <c r="W163" s="6" t="s">
        <v>43</v>
      </c>
      <c r="X163" s="96"/>
      <c r="Y163" s="96"/>
      <c r="Z163" s="96"/>
      <c r="AA163" s="96"/>
      <c r="AB163" s="96"/>
      <c r="AC163" s="96"/>
      <c r="AD163" s="98"/>
      <c r="AE163" s="95"/>
      <c r="AF163" s="95"/>
      <c r="AG163" s="95"/>
      <c r="AH163" s="95"/>
      <c r="AI163" s="95"/>
      <c r="AJ163" s="95"/>
    </row>
    <row r="164" spans="1:36" ht="16.5" x14ac:dyDescent="0.25">
      <c r="A164" s="62">
        <v>1</v>
      </c>
      <c r="B164" s="65" t="s">
        <v>68</v>
      </c>
      <c r="C164" s="65" t="s">
        <v>161</v>
      </c>
      <c r="D164" s="65" t="s">
        <v>150</v>
      </c>
      <c r="E164" s="90" t="s">
        <v>162</v>
      </c>
      <c r="F164" s="65" t="s">
        <v>48</v>
      </c>
      <c r="G164" s="71">
        <v>6</v>
      </c>
      <c r="H164" s="56" t="str">
        <f>IF(G164&lt;=0,"",IF(G164&lt;=2,"Muy Baja",IF(G164&lt;=24,"Baja",IF(G164&lt;=500,"Media",IF(G164&lt;=5000,"Alta","Muy Alta")))))</f>
        <v>Baja</v>
      </c>
      <c r="I164" s="47">
        <f>IF(H164="","",IF(H164="Muy Baja",0.2,IF(H164="Baja",0.4,IF(H164="Media",0.6,IF(H164="Alta",0.8,IF(H164="Muy Alta",1,))))))</f>
        <v>0.4</v>
      </c>
      <c r="J164" s="50" t="s">
        <v>136</v>
      </c>
      <c r="K164" s="47" t="str">
        <f>IF(NOT(ISERROR(MATCH(J164,'[10]Tabla Impacto'!$B$221:$B$223,0))),'[10]Tabla Impacto'!$F$223&amp;"Por favor no seleccionar los criterios de impacto(Afectación Económica o presupuestal y Pérdida Reputacional)",J164)</f>
        <v xml:space="preserve">     Entre 10 y 50 SMLMV </v>
      </c>
      <c r="L164" s="56" t="str">
        <f>IF(OR(K164='[10]Tabla Impacto'!$C$11,K164='[10]Tabla Impacto'!$D$11),"Leve",IF(OR(K164='[10]Tabla Impacto'!$C$12,K164='[10]Tabla Impacto'!$D$12),"Menor",IF(OR(K164='[10]Tabla Impacto'!$C$13,K164='[10]Tabla Impacto'!$D$13),"Moderado",IF(OR(K164='[10]Tabla Impacto'!$C$14,K164='[10]Tabla Impacto'!$D$14),"Mayor",IF(OR(K164='[10]Tabla Impacto'!$C$15,K164='[10]Tabla Impacto'!$D$15),"Catastrófico","")))))</f>
        <v>Menor</v>
      </c>
      <c r="M164" s="47">
        <f>IF(L164="","",IF(L164="Leve",0.2,IF(L164="Menor",0.4,IF(L164="Moderado",0.6,IF(L164="Mayor",0.8,IF(L164="Catastrófico",1,))))))</f>
        <v>0.4</v>
      </c>
      <c r="N164" s="59" t="str">
        <f>IF(OR(AND(H164="Muy Baja",L164="Leve"),AND(H164="Muy Baja",L164="Menor"),AND(H164="Baja",L164="Leve")),"Bajo",IF(OR(AND(H164="Muy baja",L164="Moderado"),AND(H164="Baja",L164="Menor"),AND(H164="Baja",L164="Moderado"),AND(H164="Media",L164="Leve"),AND(H164="Media",L164="Menor"),AND(H164="Media",L164="Moderado"),AND(H164="Alta",L164="Leve"),AND(H164="Alta",L164="Menor")),"Moderado",IF(OR(AND(H164="Muy Baja",L164="Mayor"),AND(H164="Baja",L164="Mayor"),AND(H164="Media",L164="Mayor"),AND(H164="Alta",L164="Moderado"),AND(H164="Alta",L164="Mayor"),AND(H164="Muy Alta",L164="Leve"),AND(H164="Muy Alta",L164="Menor"),AND(H164="Muy Alta",L164="Moderado"),AND(H164="Muy Alta",L164="Mayor")),"Alto",IF(OR(AND(H164="Muy Baja",L164="Catastrófico"),AND(H164="Baja",L164="Catastrófico"),AND(H164="Media",L164="Catastrófico"),AND(H164="Alta",L164="Catastrófico"),AND(H164="Muy Alta",L164="Catastrófico")),"Extremo",""))))</f>
        <v>Moderado</v>
      </c>
      <c r="O164" s="62">
        <v>1</v>
      </c>
      <c r="P164" s="90" t="s">
        <v>163</v>
      </c>
      <c r="Q164" s="88" t="str">
        <f>IF(OR(R164="Preventivo",R164="Detectivo"),"Probabilidad",IF(R164="Correctivo","Impacto",""))</f>
        <v>Probabilidad</v>
      </c>
      <c r="R164" s="82" t="s">
        <v>51</v>
      </c>
      <c r="S164" s="82" t="s">
        <v>63</v>
      </c>
      <c r="T164" s="84" t="str">
        <f>IF(AND(R164="Preventivo",S164="Automático"),"50%",IF(AND(R164="Preventivo",S164="Manual"),"40%",IF(AND(R164="Detectivo",S164="Automático"),"40%",IF(AND(R164="Detectivo",S164="Manual"),"30%",IF(AND(R164="Correctivo",S164="Automático"),"35%",IF(AND(R164="Correctivo",S164="Manual"),"25%",""))))))</f>
        <v>40%</v>
      </c>
      <c r="U164" s="82" t="s">
        <v>53</v>
      </c>
      <c r="V164" s="82" t="s">
        <v>54</v>
      </c>
      <c r="W164" s="82" t="s">
        <v>55</v>
      </c>
      <c r="X164" s="7">
        <f>IFERROR(IF(Q164="Probabilidad",(I164-(+I164*T164)),IF(Q164="Impacto",I164,"")),"")</f>
        <v>0.24</v>
      </c>
      <c r="Y164" s="76" t="str">
        <f>IFERROR(IF(X164="","",IF(X164&lt;=0.2,"Muy Baja",IF(X164&lt;=0.4,"Baja",IF(X164&lt;=0.6,"Media",IF(X164&lt;=0.8,"Alta","Muy Alta"))))),"")</f>
        <v>Baja</v>
      </c>
      <c r="Z164" s="84">
        <f>+X164</f>
        <v>0.24</v>
      </c>
      <c r="AA164" s="76" t="str">
        <f>IFERROR(IF(AB164="","",IF(AB164&lt;=0.2,"Leve",IF(AB164&lt;=0.4,"Menor",IF(AB164&lt;=0.6,"Moderado",IF(AB164&lt;=0.8,"Mayor","Catastrófico"))))),"")</f>
        <v>Menor</v>
      </c>
      <c r="AB164" s="84">
        <f>IFERROR(IF(Q164="Impacto",(M164-(+M164*T164)),IF(Q164="Probabilidad",M164,"")),"")</f>
        <v>0.4</v>
      </c>
      <c r="AC164" s="80" t="str">
        <f>IFERROR(IF(OR(AND(Y164="Muy Baja",AA164="Leve"),AND(Y164="Muy Baja",AA164="Menor"),AND(Y164="Baja",AA164="Leve")),"Bajo",IF(OR(AND(Y164="Muy baja",AA164="Moderado"),AND(Y164="Baja",AA164="Menor"),AND(Y164="Baja",AA164="Moderado"),AND(Y164="Media",AA164="Leve"),AND(Y164="Media",AA164="Menor"),AND(Y164="Media",AA164="Moderado"),AND(Y164="Alta",AA164="Leve"),AND(Y164="Alta",AA164="Menor")),"Moderado",IF(OR(AND(Y164="Muy Baja",AA164="Mayor"),AND(Y164="Baja",AA164="Mayor"),AND(Y164="Media",AA164="Mayor"),AND(Y164="Alta",AA164="Moderado"),AND(Y164="Alta",AA164="Mayor"),AND(Y164="Muy Alta",AA164="Leve"),AND(Y164="Muy Alta",AA164="Menor"),AND(Y164="Muy Alta",AA164="Moderado"),AND(Y164="Muy Alta",AA164="Mayor")),"Alto",IF(OR(AND(Y164="Muy Baja",AA164="Catastrófico"),AND(Y164="Baja",AA164="Catastrófico"),AND(Y164="Media",AA164="Catastrófico"),AND(Y164="Alta",AA164="Catastrófico"),AND(Y164="Muy Alta",AA164="Catastrófico")),"Extremo","")))),"")</f>
        <v>Moderado</v>
      </c>
      <c r="AD164" s="82" t="s">
        <v>56</v>
      </c>
      <c r="AE164" s="123"/>
      <c r="AF164" s="125"/>
      <c r="AG164" s="127"/>
      <c r="AH164" s="127"/>
      <c r="AI164" s="123"/>
      <c r="AJ164" s="125"/>
    </row>
    <row r="165" spans="1:36" ht="139.5" customHeight="1" x14ac:dyDescent="0.25">
      <c r="A165" s="63"/>
      <c r="B165" s="66"/>
      <c r="C165" s="66"/>
      <c r="D165" s="66"/>
      <c r="E165" s="91"/>
      <c r="F165" s="66"/>
      <c r="G165" s="72"/>
      <c r="H165" s="57"/>
      <c r="I165" s="48"/>
      <c r="J165" s="51"/>
      <c r="K165" s="48">
        <f ca="1">IF(NOT(ISERROR(MATCH(J165,_xlfn.ANCHORARRAY(E174),0))),I176&amp;"Por favor no seleccionar los criterios de impacto",J165)</f>
        <v>0</v>
      </c>
      <c r="L165" s="57"/>
      <c r="M165" s="48"/>
      <c r="N165" s="60"/>
      <c r="O165" s="64"/>
      <c r="P165" s="91"/>
      <c r="Q165" s="89"/>
      <c r="R165" s="83"/>
      <c r="S165" s="83"/>
      <c r="T165" s="85"/>
      <c r="U165" s="83"/>
      <c r="V165" s="83"/>
      <c r="W165" s="83"/>
      <c r="X165" s="8" t="str">
        <f>IFERROR(IF(AND(Q164="Probabilidad",Q165="Probabilidad"),(Z164-(+Z164*T165)),IF(Q165="Probabilidad",(I164-(+I164*T165)),IF(Q165="Impacto",Z164,""))),"")</f>
        <v/>
      </c>
      <c r="Y165" s="77"/>
      <c r="Z165" s="85"/>
      <c r="AA165" s="77"/>
      <c r="AB165" s="85"/>
      <c r="AC165" s="81"/>
      <c r="AD165" s="83"/>
      <c r="AE165" s="124"/>
      <c r="AF165" s="126"/>
      <c r="AG165" s="128"/>
      <c r="AH165" s="128"/>
      <c r="AI165" s="124"/>
      <c r="AJ165" s="126"/>
    </row>
    <row r="166" spans="1:36" ht="16.5" hidden="1" customHeight="1" x14ac:dyDescent="0.25">
      <c r="A166" s="63"/>
      <c r="B166" s="66"/>
      <c r="C166" s="66"/>
      <c r="D166" s="66"/>
      <c r="E166" s="91"/>
      <c r="F166" s="66"/>
      <c r="G166" s="72"/>
      <c r="H166" s="57"/>
      <c r="I166" s="48"/>
      <c r="J166" s="51"/>
      <c r="K166" s="48">
        <f ca="1">IF(NOT(ISERROR(MATCH(J166,_xlfn.ANCHORARRAY(E175),0))),I177&amp;"Por favor no seleccionar los criterios de impacto",J166)</f>
        <v>0</v>
      </c>
      <c r="L166" s="57"/>
      <c r="M166" s="48"/>
      <c r="N166" s="60"/>
      <c r="O166" s="9">
        <v>3</v>
      </c>
      <c r="P166" s="10"/>
      <c r="Q166" s="11" t="str">
        <f>IF(OR(R166="Preventivo",R166="Detectivo"),"Probabilidad",IF(R166="Correctivo","Impacto",""))</f>
        <v/>
      </c>
      <c r="R166" s="12"/>
      <c r="S166" s="12"/>
      <c r="T166" s="13" t="str">
        <f t="shared" ref="T166:T169" si="115">IF(AND(R166="Preventivo",S166="Automático"),"50%",IF(AND(R166="Preventivo",S166="Manual"),"40%",IF(AND(R166="Detectivo",S166="Automático"),"40%",IF(AND(R166="Detectivo",S166="Manual"),"30%",IF(AND(R166="Correctivo",S166="Automático"),"35%",IF(AND(R166="Correctivo",S166="Manual"),"25%",""))))))</f>
        <v/>
      </c>
      <c r="U166" s="12"/>
      <c r="V166" s="12"/>
      <c r="W166" s="12"/>
      <c r="X166" s="8" t="str">
        <f>IFERROR(IF(AND(Q165="Probabilidad",Q166="Probabilidad"),(Z165-(+Z165*T166)),IF(AND(Q165="Impacto",Q166="Probabilidad"),(Z164-(+Z164*T166)),IF(Q166="Impacto",Z165,""))),"")</f>
        <v/>
      </c>
      <c r="Y166" s="14" t="str">
        <f t="shared" ref="Y166:Y169" si="116">IFERROR(IF(X166="","",IF(X166&lt;=0.2,"Muy Baja",IF(X166&lt;=0.4,"Baja",IF(X166&lt;=0.6,"Media",IF(X166&lt;=0.8,"Alta","Muy Alta"))))),"")</f>
        <v/>
      </c>
      <c r="Z166" s="15" t="str">
        <f t="shared" ref="Z166:Z169" si="117">+X166</f>
        <v/>
      </c>
      <c r="AA166" s="14" t="str">
        <f t="shared" ref="AA166:AA169" si="118">IFERROR(IF(AB166="","",IF(AB166&lt;=0.2,"Leve",IF(AB166&lt;=0.4,"Menor",IF(AB166&lt;=0.6,"Moderado",IF(AB166&lt;=0.8,"Mayor","Catastrófico"))))),"")</f>
        <v/>
      </c>
      <c r="AB166" s="16" t="str">
        <f>IFERROR(IF(AND(Q165="Impacto",Q166="Impacto"),(AB165-(+AB165*T166)),IF(AND(Q165="Probabilidad",Q166="Impacto"),(AB164-(+AB164*T166)),IF(Q166="Probabilidad",AB165,""))),"")</f>
        <v/>
      </c>
      <c r="AC166" s="17" t="str">
        <f t="shared" ref="AC166:AC169" si="119">IFERROR(IF(OR(AND(Y166="Muy Baja",AA166="Leve"),AND(Y166="Muy Baja",AA166="Menor"),AND(Y166="Baja",AA166="Leve")),"Bajo",IF(OR(AND(Y166="Muy baja",AA166="Moderado"),AND(Y166="Baja",AA166="Menor"),AND(Y166="Baja",AA166="Moderado"),AND(Y166="Media",AA166="Leve"),AND(Y166="Media",AA166="Menor"),AND(Y166="Media",AA166="Moderado"),AND(Y166="Alta",AA166="Leve"),AND(Y166="Alta",AA166="Menor")),"Moderado",IF(OR(AND(Y166="Muy Baja",AA166="Mayor"),AND(Y166="Baja",AA166="Mayor"),AND(Y166="Media",AA166="Mayor"),AND(Y166="Alta",AA166="Moderado"),AND(Y166="Alta",AA166="Mayor"),AND(Y166="Muy Alta",AA166="Leve"),AND(Y166="Muy Alta",AA166="Menor"),AND(Y166="Muy Alta",AA166="Moderado"),AND(Y166="Muy Alta",AA166="Mayor")),"Alto",IF(OR(AND(Y166="Muy Baja",AA166="Catastrófico"),AND(Y166="Baja",AA166="Catastrófico"),AND(Y166="Media",AA166="Catastrófico"),AND(Y166="Alta",AA166="Catastrófico"),AND(Y166="Muy Alta",AA166="Catastrófico")),"Extremo","")))),"")</f>
        <v/>
      </c>
      <c r="AD166" s="18"/>
      <c r="AE166" s="19"/>
      <c r="AF166" s="20"/>
      <c r="AG166" s="21"/>
      <c r="AH166" s="21"/>
      <c r="AI166" s="19"/>
      <c r="AJ166" s="20"/>
    </row>
    <row r="167" spans="1:36" ht="16.5" hidden="1" customHeight="1" x14ac:dyDescent="0.25">
      <c r="A167" s="63"/>
      <c r="B167" s="66"/>
      <c r="C167" s="66"/>
      <c r="D167" s="66"/>
      <c r="E167" s="91"/>
      <c r="F167" s="66"/>
      <c r="G167" s="72"/>
      <c r="H167" s="57"/>
      <c r="I167" s="48"/>
      <c r="J167" s="51"/>
      <c r="K167" s="48">
        <f ca="1">IF(NOT(ISERROR(MATCH(J167,_xlfn.ANCHORARRAY(E176),0))),I178&amp;"Por favor no seleccionar los criterios de impacto",J167)</f>
        <v>0</v>
      </c>
      <c r="L167" s="57"/>
      <c r="M167" s="48"/>
      <c r="N167" s="60"/>
      <c r="O167" s="9">
        <v>4</v>
      </c>
      <c r="P167" s="22"/>
      <c r="Q167" s="11" t="str">
        <f t="shared" ref="Q167:Q169" si="120">IF(OR(R167="Preventivo",R167="Detectivo"),"Probabilidad",IF(R167="Correctivo","Impacto",""))</f>
        <v/>
      </c>
      <c r="R167" s="12"/>
      <c r="S167" s="12"/>
      <c r="T167" s="13" t="str">
        <f t="shared" si="115"/>
        <v/>
      </c>
      <c r="U167" s="12"/>
      <c r="V167" s="12"/>
      <c r="W167" s="12"/>
      <c r="X167" s="8" t="str">
        <f t="shared" ref="X167:X169" si="121">IFERROR(IF(AND(Q166="Probabilidad",Q167="Probabilidad"),(Z166-(+Z166*T167)),IF(AND(Q166="Impacto",Q167="Probabilidad"),(Z165-(+Z165*T167)),IF(Q167="Impacto",Z166,""))),"")</f>
        <v/>
      </c>
      <c r="Y167" s="14" t="str">
        <f t="shared" si="116"/>
        <v/>
      </c>
      <c r="Z167" s="15" t="str">
        <f t="shared" si="117"/>
        <v/>
      </c>
      <c r="AA167" s="14" t="str">
        <f t="shared" si="118"/>
        <v/>
      </c>
      <c r="AB167" s="16" t="str">
        <f t="shared" ref="AB167:AB169" si="122">IFERROR(IF(AND(Q166="Impacto",Q167="Impacto"),(AB166-(+AB166*T167)),IF(AND(Q166="Probabilidad",Q167="Impacto"),(AB165-(+AB165*T167)),IF(Q167="Probabilidad",AB166,""))),"")</f>
        <v/>
      </c>
      <c r="AC167" s="17" t="str">
        <f>IFERROR(IF(OR(AND(Y167="Muy Baja",AA167="Leve"),AND(Y167="Muy Baja",AA167="Menor"),AND(Y167="Baja",AA167="Leve")),"Bajo",IF(OR(AND(Y167="Muy baja",AA167="Moderado"),AND(Y167="Baja",AA167="Menor"),AND(Y167="Baja",AA167="Moderado"),AND(Y167="Media",AA167="Leve"),AND(Y167="Media",AA167="Menor"),AND(Y167="Media",AA167="Moderado"),AND(Y167="Alta",AA167="Leve"),AND(Y167="Alta",AA167="Menor")),"Moderado",IF(OR(AND(Y167="Muy Baja",AA167="Mayor"),AND(Y167="Baja",AA167="Mayor"),AND(Y167="Media",AA167="Mayor"),AND(Y167="Alta",AA167="Moderado"),AND(Y167="Alta",AA167="Mayor"),AND(Y167="Muy Alta",AA167="Leve"),AND(Y167="Muy Alta",AA167="Menor"),AND(Y167="Muy Alta",AA167="Moderado"),AND(Y167="Muy Alta",AA167="Mayor")),"Alto",IF(OR(AND(Y167="Muy Baja",AA167="Catastrófico"),AND(Y167="Baja",AA167="Catastrófico"),AND(Y167="Media",AA167="Catastrófico"),AND(Y167="Alta",AA167="Catastrófico"),AND(Y167="Muy Alta",AA167="Catastrófico")),"Extremo","")))),"")</f>
        <v/>
      </c>
      <c r="AD167" s="18"/>
      <c r="AE167" s="19"/>
      <c r="AF167" s="20"/>
      <c r="AG167" s="21"/>
      <c r="AH167" s="21"/>
      <c r="AI167" s="19"/>
      <c r="AJ167" s="20"/>
    </row>
    <row r="168" spans="1:36" ht="16.5" hidden="1" customHeight="1" x14ac:dyDescent="0.25">
      <c r="A168" s="63"/>
      <c r="B168" s="66"/>
      <c r="C168" s="66"/>
      <c r="D168" s="66"/>
      <c r="E168" s="91"/>
      <c r="F168" s="66"/>
      <c r="G168" s="72"/>
      <c r="H168" s="57"/>
      <c r="I168" s="48"/>
      <c r="J168" s="51"/>
      <c r="K168" s="48">
        <f ca="1">IF(NOT(ISERROR(MATCH(J168,_xlfn.ANCHORARRAY(E177),0))),I179&amp;"Por favor no seleccionar los criterios de impacto",J168)</f>
        <v>0</v>
      </c>
      <c r="L168" s="57"/>
      <c r="M168" s="48"/>
      <c r="N168" s="60"/>
      <c r="O168" s="9">
        <v>5</v>
      </c>
      <c r="P168" s="22"/>
      <c r="Q168" s="11" t="str">
        <f t="shared" si="120"/>
        <v/>
      </c>
      <c r="R168" s="12"/>
      <c r="S168" s="12"/>
      <c r="T168" s="13" t="str">
        <f t="shared" si="115"/>
        <v/>
      </c>
      <c r="U168" s="12"/>
      <c r="V168" s="12"/>
      <c r="W168" s="12"/>
      <c r="X168" s="8" t="str">
        <f t="shared" si="121"/>
        <v/>
      </c>
      <c r="Y168" s="14" t="str">
        <f t="shared" si="116"/>
        <v/>
      </c>
      <c r="Z168" s="15" t="str">
        <f t="shared" si="117"/>
        <v/>
      </c>
      <c r="AA168" s="14" t="str">
        <f t="shared" si="118"/>
        <v/>
      </c>
      <c r="AB168" s="16" t="str">
        <f t="shared" si="122"/>
        <v/>
      </c>
      <c r="AC168" s="17" t="str">
        <f t="shared" si="119"/>
        <v/>
      </c>
      <c r="AD168" s="18"/>
      <c r="AE168" s="19"/>
      <c r="AF168" s="20"/>
      <c r="AG168" s="21"/>
      <c r="AH168" s="21"/>
      <c r="AI168" s="19"/>
      <c r="AJ168" s="20"/>
    </row>
    <row r="169" spans="1:36" ht="16.5" hidden="1" customHeight="1" x14ac:dyDescent="0.25">
      <c r="A169" s="64"/>
      <c r="B169" s="67"/>
      <c r="C169" s="67"/>
      <c r="D169" s="67"/>
      <c r="E169" s="92"/>
      <c r="F169" s="67"/>
      <c r="G169" s="73"/>
      <c r="H169" s="58"/>
      <c r="I169" s="49"/>
      <c r="J169" s="52"/>
      <c r="K169" s="49">
        <f ca="1">IF(NOT(ISERROR(MATCH(J169,_xlfn.ANCHORARRAY(E178),0))),I180&amp;"Por favor no seleccionar los criterios de impacto",J169)</f>
        <v>0</v>
      </c>
      <c r="L169" s="58"/>
      <c r="M169" s="49"/>
      <c r="N169" s="61"/>
      <c r="O169" s="9">
        <v>6</v>
      </c>
      <c r="P169" s="22"/>
      <c r="Q169" s="11" t="str">
        <f t="shared" si="120"/>
        <v/>
      </c>
      <c r="R169" s="12"/>
      <c r="S169" s="12"/>
      <c r="T169" s="13" t="str">
        <f t="shared" si="115"/>
        <v/>
      </c>
      <c r="U169" s="12"/>
      <c r="V169" s="12"/>
      <c r="W169" s="12"/>
      <c r="X169" s="8" t="str">
        <f t="shared" si="121"/>
        <v/>
      </c>
      <c r="Y169" s="14" t="str">
        <f t="shared" si="116"/>
        <v/>
      </c>
      <c r="Z169" s="15" t="str">
        <f t="shared" si="117"/>
        <v/>
      </c>
      <c r="AA169" s="14" t="str">
        <f t="shared" si="118"/>
        <v/>
      </c>
      <c r="AB169" s="16" t="str">
        <f t="shared" si="122"/>
        <v/>
      </c>
      <c r="AC169" s="17" t="str">
        <f t="shared" si="119"/>
        <v/>
      </c>
      <c r="AD169" s="18"/>
      <c r="AE169" s="19"/>
      <c r="AF169" s="20"/>
      <c r="AG169" s="21"/>
      <c r="AH169" s="21"/>
      <c r="AI169" s="19"/>
      <c r="AJ169" s="20"/>
    </row>
    <row r="170" spans="1:36" ht="23.25" x14ac:dyDescent="0.3">
      <c r="A170" s="112" t="s">
        <v>0</v>
      </c>
      <c r="B170" s="113"/>
      <c r="C170" s="114" t="s">
        <v>164</v>
      </c>
      <c r="D170" s="115"/>
      <c r="E170" s="115"/>
      <c r="F170" s="115"/>
      <c r="G170" s="115"/>
      <c r="H170" s="115"/>
      <c r="I170" s="115"/>
      <c r="J170" s="115"/>
      <c r="K170" s="115"/>
      <c r="L170" s="115"/>
      <c r="M170" s="115"/>
      <c r="N170" s="116"/>
      <c r="O170" s="117"/>
      <c r="P170" s="117"/>
      <c r="Q170" s="117"/>
      <c r="R170" s="3"/>
      <c r="S170" s="3"/>
      <c r="T170" s="3"/>
      <c r="U170" s="3"/>
      <c r="V170" s="3"/>
      <c r="W170" s="3"/>
      <c r="X170" s="3"/>
      <c r="Y170" s="3"/>
      <c r="Z170" s="3"/>
      <c r="AA170" s="3"/>
      <c r="AB170" s="3"/>
      <c r="AC170" s="3"/>
      <c r="AD170" s="3"/>
      <c r="AE170" s="3"/>
      <c r="AF170" s="3"/>
      <c r="AG170" s="3"/>
      <c r="AH170" s="3"/>
      <c r="AI170" s="3"/>
      <c r="AJ170" s="3"/>
    </row>
    <row r="171" spans="1:36" ht="23.25" x14ac:dyDescent="0.3">
      <c r="A171" s="112" t="s">
        <v>2</v>
      </c>
      <c r="B171" s="113"/>
      <c r="C171" s="114" t="s">
        <v>165</v>
      </c>
      <c r="D171" s="115"/>
      <c r="E171" s="115"/>
      <c r="F171" s="115"/>
      <c r="G171" s="115"/>
      <c r="H171" s="115"/>
      <c r="I171" s="115"/>
      <c r="J171" s="115"/>
      <c r="K171" s="115"/>
      <c r="L171" s="115"/>
      <c r="M171" s="115"/>
      <c r="N171" s="116"/>
      <c r="O171" s="5"/>
      <c r="P171" s="3"/>
      <c r="Q171" s="3"/>
      <c r="R171" s="3"/>
      <c r="S171" s="3"/>
      <c r="T171" s="3"/>
      <c r="U171" s="3"/>
      <c r="V171" s="3"/>
      <c r="W171" s="3"/>
      <c r="X171" s="3"/>
      <c r="Y171" s="3"/>
      <c r="Z171" s="3"/>
      <c r="AA171" s="3"/>
      <c r="AB171" s="3"/>
      <c r="AC171" s="3"/>
      <c r="AD171" s="3"/>
      <c r="AE171" s="3"/>
      <c r="AF171" s="3"/>
      <c r="AG171" s="3"/>
      <c r="AH171" s="3"/>
      <c r="AI171" s="3"/>
      <c r="AJ171" s="3"/>
    </row>
    <row r="172" spans="1:36" ht="23.25" x14ac:dyDescent="0.3">
      <c r="A172" s="112" t="s">
        <v>4</v>
      </c>
      <c r="B172" s="113"/>
      <c r="C172" s="118" t="s">
        <v>166</v>
      </c>
      <c r="D172" s="119"/>
      <c r="E172" s="119"/>
      <c r="F172" s="119"/>
      <c r="G172" s="119"/>
      <c r="H172" s="119"/>
      <c r="I172" s="119"/>
      <c r="J172" s="119"/>
      <c r="K172" s="119"/>
      <c r="L172" s="119"/>
      <c r="M172" s="119"/>
      <c r="N172" s="120"/>
      <c r="O172" s="5"/>
      <c r="P172" s="3"/>
      <c r="Q172" s="3"/>
      <c r="R172" s="3"/>
      <c r="S172" s="3"/>
      <c r="T172" s="3"/>
      <c r="U172" s="3"/>
      <c r="V172" s="3"/>
      <c r="W172" s="3"/>
      <c r="X172" s="3"/>
      <c r="Y172" s="3"/>
      <c r="Z172" s="3"/>
      <c r="AA172" s="3"/>
      <c r="AB172" s="3"/>
      <c r="AC172" s="3"/>
      <c r="AD172" s="3"/>
      <c r="AE172" s="3"/>
      <c r="AF172" s="3"/>
      <c r="AG172" s="3"/>
      <c r="AH172" s="3"/>
      <c r="AI172" s="3"/>
      <c r="AJ172" s="3"/>
    </row>
    <row r="173" spans="1:36" ht="16.5" x14ac:dyDescent="0.25">
      <c r="A173" s="105" t="s">
        <v>6</v>
      </c>
      <c r="B173" s="106"/>
      <c r="C173" s="106"/>
      <c r="D173" s="106"/>
      <c r="E173" s="106"/>
      <c r="F173" s="106"/>
      <c r="G173" s="107"/>
      <c r="H173" s="105" t="s">
        <v>7</v>
      </c>
      <c r="I173" s="106"/>
      <c r="J173" s="106"/>
      <c r="K173" s="106"/>
      <c r="L173" s="106"/>
      <c r="M173" s="106"/>
      <c r="N173" s="107"/>
      <c r="O173" s="105" t="s">
        <v>8</v>
      </c>
      <c r="P173" s="106"/>
      <c r="Q173" s="106"/>
      <c r="R173" s="106"/>
      <c r="S173" s="106"/>
      <c r="T173" s="106"/>
      <c r="U173" s="106"/>
      <c r="V173" s="106"/>
      <c r="W173" s="107"/>
      <c r="X173" s="105" t="s">
        <v>9</v>
      </c>
      <c r="Y173" s="106"/>
      <c r="Z173" s="106"/>
      <c r="AA173" s="106"/>
      <c r="AB173" s="106"/>
      <c r="AC173" s="106"/>
      <c r="AD173" s="107"/>
      <c r="AE173" s="105" t="s">
        <v>10</v>
      </c>
      <c r="AF173" s="106"/>
      <c r="AG173" s="106"/>
      <c r="AH173" s="106"/>
      <c r="AI173" s="106"/>
      <c r="AJ173" s="107"/>
    </row>
    <row r="174" spans="1:36" ht="16.5" x14ac:dyDescent="0.25">
      <c r="A174" s="108" t="s">
        <v>11</v>
      </c>
      <c r="B174" s="110" t="s">
        <v>12</v>
      </c>
      <c r="C174" s="102" t="s">
        <v>13</v>
      </c>
      <c r="D174" s="102" t="s">
        <v>14</v>
      </c>
      <c r="E174" s="111" t="s">
        <v>15</v>
      </c>
      <c r="F174" s="103" t="s">
        <v>16</v>
      </c>
      <c r="G174" s="102" t="s">
        <v>17</v>
      </c>
      <c r="H174" s="104" t="s">
        <v>18</v>
      </c>
      <c r="I174" s="101" t="s">
        <v>19</v>
      </c>
      <c r="J174" s="103" t="s">
        <v>20</v>
      </c>
      <c r="K174" s="103" t="s">
        <v>21</v>
      </c>
      <c r="L174" s="99" t="s">
        <v>22</v>
      </c>
      <c r="M174" s="101" t="s">
        <v>19</v>
      </c>
      <c r="N174" s="102" t="s">
        <v>23</v>
      </c>
      <c r="O174" s="97" t="s">
        <v>24</v>
      </c>
      <c r="P174" s="95" t="s">
        <v>25</v>
      </c>
      <c r="Q174" s="103" t="s">
        <v>26</v>
      </c>
      <c r="R174" s="95" t="s">
        <v>27</v>
      </c>
      <c r="S174" s="95"/>
      <c r="T174" s="95"/>
      <c r="U174" s="95"/>
      <c r="V174" s="95"/>
      <c r="W174" s="95"/>
      <c r="X174" s="96" t="s">
        <v>28</v>
      </c>
      <c r="Y174" s="96" t="s">
        <v>29</v>
      </c>
      <c r="Z174" s="96" t="s">
        <v>19</v>
      </c>
      <c r="AA174" s="96" t="s">
        <v>30</v>
      </c>
      <c r="AB174" s="96" t="s">
        <v>19</v>
      </c>
      <c r="AC174" s="96" t="s">
        <v>31</v>
      </c>
      <c r="AD174" s="97" t="s">
        <v>32</v>
      </c>
      <c r="AE174" s="95" t="s">
        <v>10</v>
      </c>
      <c r="AF174" s="95" t="s">
        <v>33</v>
      </c>
      <c r="AG174" s="95" t="s">
        <v>34</v>
      </c>
      <c r="AH174" s="95" t="s">
        <v>35</v>
      </c>
      <c r="AI174" s="95" t="s">
        <v>36</v>
      </c>
      <c r="AJ174" s="95" t="s">
        <v>37</v>
      </c>
    </row>
    <row r="175" spans="1:36" ht="78.75" x14ac:dyDescent="0.25">
      <c r="A175" s="109"/>
      <c r="B175" s="110"/>
      <c r="C175" s="95"/>
      <c r="D175" s="95"/>
      <c r="E175" s="110"/>
      <c r="F175" s="102"/>
      <c r="G175" s="95"/>
      <c r="H175" s="102"/>
      <c r="I175" s="100"/>
      <c r="J175" s="102"/>
      <c r="K175" s="102"/>
      <c r="L175" s="100"/>
      <c r="M175" s="100"/>
      <c r="N175" s="95"/>
      <c r="O175" s="98"/>
      <c r="P175" s="95"/>
      <c r="Q175" s="102"/>
      <c r="R175" s="6" t="s">
        <v>38</v>
      </c>
      <c r="S175" s="6" t="s">
        <v>39</v>
      </c>
      <c r="T175" s="6" t="s">
        <v>40</v>
      </c>
      <c r="U175" s="6" t="s">
        <v>41</v>
      </c>
      <c r="V175" s="6" t="s">
        <v>42</v>
      </c>
      <c r="W175" s="6" t="s">
        <v>43</v>
      </c>
      <c r="X175" s="96"/>
      <c r="Y175" s="96"/>
      <c r="Z175" s="96"/>
      <c r="AA175" s="96"/>
      <c r="AB175" s="96"/>
      <c r="AC175" s="96"/>
      <c r="AD175" s="98"/>
      <c r="AE175" s="95"/>
      <c r="AF175" s="95"/>
      <c r="AG175" s="95"/>
      <c r="AH175" s="95"/>
      <c r="AI175" s="95"/>
      <c r="AJ175" s="95"/>
    </row>
    <row r="176" spans="1:36" ht="16.5" x14ac:dyDescent="0.25">
      <c r="A176" s="62">
        <v>1</v>
      </c>
      <c r="B176" s="65" t="s">
        <v>68</v>
      </c>
      <c r="C176" s="65" t="s">
        <v>167</v>
      </c>
      <c r="D176" s="65" t="s">
        <v>168</v>
      </c>
      <c r="E176" s="68" t="s">
        <v>169</v>
      </c>
      <c r="F176" s="65" t="s">
        <v>48</v>
      </c>
      <c r="G176" s="71">
        <v>525</v>
      </c>
      <c r="H176" s="56" t="str">
        <f>IF(G176&lt;=0,"",IF(G176&lt;=2,"Muy Baja",IF(G176&lt;=24,"Baja",IF(G176&lt;=500,"Media",IF(G176&lt;=5000,"Alta","Muy Alta")))))</f>
        <v>Alta</v>
      </c>
      <c r="I176" s="47">
        <f>IF(H176="","",IF(H176="Muy Baja",0.2,IF(H176="Baja",0.4,IF(H176="Media",0.6,IF(H176="Alta",0.8,IF(H176="Muy Alta",1,))))))</f>
        <v>0.8</v>
      </c>
      <c r="J176" s="50" t="s">
        <v>170</v>
      </c>
      <c r="K176" s="53" t="str">
        <f>IF(NOT(ISERROR(MATCH(J176,'[11]Tabla Impacto'!$B$221:$B$223,0))),'[11]Tabla Impacto'!$F$223&amp;"Por favor no seleccionar los criterios de impacto(Afectación Económica o presupuestal y Pérdida Reputacional)",J176)</f>
        <v xml:space="preserve">     El riesgo afecta la imagen de la entidad internamente, de conocimiento general, nivel interno, de junta dircetiva y accionistas y/o de provedores</v>
      </c>
      <c r="L176" s="56" t="str">
        <f>IF(OR(K176='[11]Tabla Impacto'!$C$11,K176='[11]Tabla Impacto'!$D$11),"Leve",IF(OR(K176='[11]Tabla Impacto'!$C$12,K176='[11]Tabla Impacto'!$D$12),"Menor",IF(OR(K176='[11]Tabla Impacto'!$C$13,K176='[11]Tabla Impacto'!$D$13),"Moderado",IF(OR(K176='[11]Tabla Impacto'!$C$14,K176='[11]Tabla Impacto'!$D$14),"Mayor",IF(OR(K176='[11]Tabla Impacto'!$C$15,K176='[11]Tabla Impacto'!$D$15),"Catastrófico","")))))</f>
        <v>Menor</v>
      </c>
      <c r="M176" s="47">
        <f>IF(L176="","",IF(L176="Leve",0.2,IF(L176="Menor",0.4,IF(L176="Moderado",0.6,IF(L176="Mayor",0.8,IF(L176="Catastrófico",1,))))))</f>
        <v>0.4</v>
      </c>
      <c r="N176" s="59" t="str">
        <f>IF(OR(AND(H176="Muy Baja",L176="Leve"),AND(H176="Muy Baja",L176="Menor"),AND(H176="Baja",L176="Leve")),"Bajo",IF(OR(AND(H176="Muy baja",L176="Moderado"),AND(H176="Baja",L176="Menor"),AND(H176="Baja",L176="Moderado"),AND(H176="Media",L176="Leve"),AND(H176="Media",L176="Menor"),AND(H176="Media",L176="Moderado"),AND(H176="Alta",L176="Leve"),AND(H176="Alta",L176="Menor")),"Moderado",IF(OR(AND(H176="Muy Baja",L176="Mayor"),AND(H176="Baja",L176="Mayor"),AND(H176="Media",L176="Mayor"),AND(H176="Alta",L176="Moderado"),AND(H176="Alta",L176="Mayor"),AND(H176="Muy Alta",L176="Leve"),AND(H176="Muy Alta",L176="Menor"),AND(H176="Muy Alta",L176="Moderado"),AND(H176="Muy Alta",L176="Mayor")),"Alto",IF(OR(AND(H176="Muy Baja",L176="Catastrófico"),AND(H176="Baja",L176="Catastrófico"),AND(H176="Media",L176="Catastrófico"),AND(H176="Alta",L176="Catastrófico"),AND(H176="Muy Alta",L176="Catastrófico")),"Extremo",""))))</f>
        <v>Moderado</v>
      </c>
      <c r="O176" s="9">
        <v>1</v>
      </c>
      <c r="P176" s="93" t="s">
        <v>171</v>
      </c>
      <c r="Q176" s="88" t="str">
        <f>IF(OR(R176="Preventivo",R176="Detectivo"),"Probabilidad",IF(R176="Correctivo","Impacto",""))</f>
        <v>Probabilidad</v>
      </c>
      <c r="R176" s="82" t="s">
        <v>51</v>
      </c>
      <c r="S176" s="82" t="s">
        <v>63</v>
      </c>
      <c r="T176" s="84" t="str">
        <f>IF(AND(R176="Preventivo",S176="Automático"),"50%",IF(AND(R176="Preventivo",S176="Manual"),"40%",IF(AND(R176="Detectivo",S176="Automático"),"40%",IF(AND(R176="Detectivo",S176="Manual"),"30%",IF(AND(R176="Correctivo",S176="Automático"),"35%",IF(AND(R176="Correctivo",S176="Manual"),"25%",""))))))</f>
        <v>40%</v>
      </c>
      <c r="U176" s="82" t="s">
        <v>53</v>
      </c>
      <c r="V176" s="82" t="s">
        <v>54</v>
      </c>
      <c r="W176" s="82" t="s">
        <v>55</v>
      </c>
      <c r="X176" s="129">
        <f>IFERROR(IF(Q176="Probabilidad",(I176-(+I176*T176)),IF(Q176="Impacto",I176,"")),"")</f>
        <v>0.48</v>
      </c>
      <c r="Y176" s="76" t="str">
        <f>IFERROR(IF(X176="","",IF(X176&lt;=0.2,"Muy Baja",IF(X176&lt;=0.4,"Baja",IF(X176&lt;=0.6,"Media",IF(X176&lt;=0.8,"Alta","Muy Alta"))))),"")</f>
        <v>Media</v>
      </c>
      <c r="Z176" s="84">
        <f>+X176</f>
        <v>0.48</v>
      </c>
      <c r="AA176" s="76" t="str">
        <f>IFERROR(IF(AB176="","",IF(AB176&lt;=0.2,"Leve",IF(AB176&lt;=0.4,"Menor",IF(AB176&lt;=0.6,"Moderado",IF(AB176&lt;=0.8,"Mayor","Catastrófico"))))),"")</f>
        <v>Menor</v>
      </c>
      <c r="AB176" s="84">
        <f>IFERROR(IF(Q176="Impacto",(M176-(+M176*T176)),IF(Q176="Probabilidad",M176,"")),"")</f>
        <v>0.4</v>
      </c>
      <c r="AC176" s="80" t="str">
        <f>IFERROR(IF(OR(AND(Y176="Muy Baja",AA176="Leve"),AND(Y176="Muy Baja",AA176="Menor"),AND(Y176="Baja",AA176="Leve")),"Bajo",IF(OR(AND(Y176="Muy baja",AA176="Moderado"),AND(Y176="Baja",AA176="Menor"),AND(Y176="Baja",AA176="Moderado"),AND(Y176="Media",AA176="Leve"),AND(Y176="Media",AA176="Menor"),AND(Y176="Media",AA176="Moderado"),AND(Y176="Alta",AA176="Leve"),AND(Y176="Alta",AA176="Menor")),"Moderado",IF(OR(AND(Y176="Muy Baja",AA176="Mayor"),AND(Y176="Baja",AA176="Mayor"),AND(Y176="Media",AA176="Mayor"),AND(Y176="Alta",AA176="Moderado"),AND(Y176="Alta",AA176="Mayor"),AND(Y176="Muy Alta",AA176="Leve"),AND(Y176="Muy Alta",AA176="Menor"),AND(Y176="Muy Alta",AA176="Moderado"),AND(Y176="Muy Alta",AA176="Mayor")),"Alto",IF(OR(AND(Y176="Muy Baja",AA176="Catastrófico"),AND(Y176="Baja",AA176="Catastrófico"),AND(Y176="Media",AA176="Catastrófico"),AND(Y176="Alta",AA176="Catastrófico"),AND(Y176="Muy Alta",AA176="Catastrófico")),"Extremo","")))),"")</f>
        <v>Moderado</v>
      </c>
      <c r="AD176" s="82" t="s">
        <v>64</v>
      </c>
      <c r="AE176" s="123"/>
      <c r="AF176" s="125"/>
      <c r="AG176" s="127"/>
      <c r="AH176" s="127"/>
      <c r="AI176" s="123"/>
      <c r="AJ176" s="125"/>
    </row>
    <row r="177" spans="1:36" ht="16.5" x14ac:dyDescent="0.25">
      <c r="A177" s="63"/>
      <c r="B177" s="66"/>
      <c r="C177" s="66"/>
      <c r="D177" s="66"/>
      <c r="E177" s="69"/>
      <c r="F177" s="66"/>
      <c r="G177" s="72"/>
      <c r="H177" s="57"/>
      <c r="I177" s="48"/>
      <c r="J177" s="51"/>
      <c r="K177" s="54">
        <f ca="1">IF(NOT(ISERROR(MATCH(J177,_xlfn.ANCHORARRAY(E188),0))),I190&amp;"Por favor no seleccionar los criterios de impacto",J177)</f>
        <v>0</v>
      </c>
      <c r="L177" s="57"/>
      <c r="M177" s="48"/>
      <c r="N177" s="60"/>
      <c r="O177" s="9">
        <v>2</v>
      </c>
      <c r="P177" s="94"/>
      <c r="Q177" s="89"/>
      <c r="R177" s="83"/>
      <c r="S177" s="83"/>
      <c r="T177" s="85"/>
      <c r="U177" s="83"/>
      <c r="V177" s="83"/>
      <c r="W177" s="83"/>
      <c r="X177" s="130"/>
      <c r="Y177" s="77"/>
      <c r="Z177" s="85"/>
      <c r="AA177" s="77"/>
      <c r="AB177" s="85"/>
      <c r="AC177" s="81"/>
      <c r="AD177" s="83"/>
      <c r="AE177" s="124"/>
      <c r="AF177" s="126"/>
      <c r="AG177" s="128"/>
      <c r="AH177" s="128"/>
      <c r="AI177" s="124"/>
      <c r="AJ177" s="126"/>
    </row>
    <row r="178" spans="1:36" ht="16.5" x14ac:dyDescent="0.25">
      <c r="A178" s="63"/>
      <c r="B178" s="66"/>
      <c r="C178" s="66"/>
      <c r="D178" s="66"/>
      <c r="E178" s="69"/>
      <c r="F178" s="66"/>
      <c r="G178" s="72"/>
      <c r="H178" s="57"/>
      <c r="I178" s="48"/>
      <c r="J178" s="51"/>
      <c r="K178" s="54">
        <f ca="1">IF(NOT(ISERROR(MATCH(J178,_xlfn.ANCHORARRAY(E189),0))),I191&amp;"Por favor no seleccionar los criterios de impacto",J178)</f>
        <v>0</v>
      </c>
      <c r="L178" s="57"/>
      <c r="M178" s="48"/>
      <c r="N178" s="60"/>
      <c r="O178" s="9">
        <v>3</v>
      </c>
      <c r="P178" s="10"/>
      <c r="Q178" s="11" t="str">
        <f>IF(OR(R178="Preventivo",R178="Detectivo"),"Probabilidad",IF(R178="Correctivo","Impacto",""))</f>
        <v/>
      </c>
      <c r="R178" s="12"/>
      <c r="S178" s="12"/>
      <c r="T178" s="13" t="str">
        <f t="shared" ref="T178:T181" si="123">IF(AND(R178="Preventivo",S178="Automático"),"50%",IF(AND(R178="Preventivo",S178="Manual"),"40%",IF(AND(R178="Detectivo",S178="Automático"),"40%",IF(AND(R178="Detectivo",S178="Manual"),"30%",IF(AND(R178="Correctivo",S178="Automático"),"35%",IF(AND(R178="Correctivo",S178="Manual"),"25%",""))))))</f>
        <v/>
      </c>
      <c r="U178" s="12"/>
      <c r="V178" s="12"/>
      <c r="W178" s="12"/>
      <c r="X178" s="8" t="str">
        <f>IFERROR(IF(AND(Q177="Probabilidad",Q178="Probabilidad"),(Z177-(+Z177*T178)),IF(AND(Q177="Impacto",Q178="Probabilidad"),(Z176-(+Z176*T178)),IF(Q178="Impacto",Z177,""))),"")</f>
        <v/>
      </c>
      <c r="Y178" s="14" t="str">
        <f t="shared" ref="Y178:Y205" si="124">IFERROR(IF(X178="","",IF(X178&lt;=0.2,"Muy Baja",IF(X178&lt;=0.4,"Baja",IF(X178&lt;=0.6,"Media",IF(X178&lt;=0.8,"Alta","Muy Alta"))))),"")</f>
        <v/>
      </c>
      <c r="Z178" s="15" t="str">
        <f t="shared" ref="Z178:Z181" si="125">+X178</f>
        <v/>
      </c>
      <c r="AA178" s="14" t="str">
        <f t="shared" ref="AA178:AA205" si="126">IFERROR(IF(AB178="","",IF(AB178&lt;=0.2,"Leve",IF(AB178&lt;=0.4,"Menor",IF(AB178&lt;=0.6,"Moderado",IF(AB178&lt;=0.8,"Mayor","Catastrófico"))))),"")</f>
        <v/>
      </c>
      <c r="AB178" s="16" t="str">
        <f>IFERROR(IF(AND(Q177="Impacto",Q178="Impacto"),(AB177-(+AB177*T178)),IF(AND(Q177="Probabilidad",Q178="Impacto"),(AB176-(+AB176*T178)),IF(Q178="Probabilidad",AB177,""))),"")</f>
        <v/>
      </c>
      <c r="AC178" s="17" t="str">
        <f t="shared" ref="AC178:AC181" si="127">IFERROR(IF(OR(AND(Y178="Muy Baja",AA178="Leve"),AND(Y178="Muy Baja",AA178="Menor"),AND(Y178="Baja",AA178="Leve")),"Bajo",IF(OR(AND(Y178="Muy baja",AA178="Moderado"),AND(Y178="Baja",AA178="Menor"),AND(Y178="Baja",AA178="Moderado"),AND(Y178="Media",AA178="Leve"),AND(Y178="Media",AA178="Menor"),AND(Y178="Media",AA178="Moderado"),AND(Y178="Alta",AA178="Leve"),AND(Y178="Alta",AA178="Menor")),"Moderado",IF(OR(AND(Y178="Muy Baja",AA178="Mayor"),AND(Y178="Baja",AA178="Mayor"),AND(Y178="Media",AA178="Mayor"),AND(Y178="Alta",AA178="Moderado"),AND(Y178="Alta",AA178="Mayor"),AND(Y178="Muy Alta",AA178="Leve"),AND(Y178="Muy Alta",AA178="Menor"),AND(Y178="Muy Alta",AA178="Moderado"),AND(Y178="Muy Alta",AA178="Mayor")),"Alto",IF(OR(AND(Y178="Muy Baja",AA178="Catastrófico"),AND(Y178="Baja",AA178="Catastrófico"),AND(Y178="Media",AA178="Catastrófico"),AND(Y178="Alta",AA178="Catastrófico"),AND(Y178="Muy Alta",AA178="Catastrófico")),"Extremo","")))),"")</f>
        <v/>
      </c>
      <c r="AD178" s="18"/>
      <c r="AE178" s="19"/>
      <c r="AF178" s="20"/>
      <c r="AG178" s="21"/>
      <c r="AH178" s="21"/>
      <c r="AI178" s="19"/>
      <c r="AJ178" s="20"/>
    </row>
    <row r="179" spans="1:36" ht="16.5" x14ac:dyDescent="0.25">
      <c r="A179" s="63"/>
      <c r="B179" s="66"/>
      <c r="C179" s="66"/>
      <c r="D179" s="66"/>
      <c r="E179" s="69"/>
      <c r="F179" s="66"/>
      <c r="G179" s="72"/>
      <c r="H179" s="57"/>
      <c r="I179" s="48"/>
      <c r="J179" s="51"/>
      <c r="K179" s="54">
        <f ca="1">IF(NOT(ISERROR(MATCH(J179,_xlfn.ANCHORARRAY(E190),0))),I192&amp;"Por favor no seleccionar los criterios de impacto",J179)</f>
        <v>0</v>
      </c>
      <c r="L179" s="57"/>
      <c r="M179" s="48"/>
      <c r="N179" s="60"/>
      <c r="O179" s="9">
        <v>4</v>
      </c>
      <c r="P179" s="22"/>
      <c r="Q179" s="11" t="str">
        <f t="shared" ref="Q179:Q181" si="128">IF(OR(R179="Preventivo",R179="Detectivo"),"Probabilidad",IF(R179="Correctivo","Impacto",""))</f>
        <v/>
      </c>
      <c r="R179" s="12"/>
      <c r="S179" s="12"/>
      <c r="T179" s="13" t="str">
        <f t="shared" si="123"/>
        <v/>
      </c>
      <c r="U179" s="12"/>
      <c r="V179" s="12"/>
      <c r="W179" s="12"/>
      <c r="X179" s="8" t="str">
        <f t="shared" ref="X179:X181" si="129">IFERROR(IF(AND(Q178="Probabilidad",Q179="Probabilidad"),(Z178-(+Z178*T179)),IF(AND(Q178="Impacto",Q179="Probabilidad"),(Z177-(+Z177*T179)),IF(Q179="Impacto",Z178,""))),"")</f>
        <v/>
      </c>
      <c r="Y179" s="14" t="str">
        <f t="shared" si="124"/>
        <v/>
      </c>
      <c r="Z179" s="15" t="str">
        <f t="shared" si="125"/>
        <v/>
      </c>
      <c r="AA179" s="14" t="str">
        <f t="shared" si="126"/>
        <v/>
      </c>
      <c r="AB179" s="16" t="str">
        <f t="shared" ref="AB179:AB181" si="130">IFERROR(IF(AND(Q178="Impacto",Q179="Impacto"),(AB178-(+AB178*T179)),IF(AND(Q178="Probabilidad",Q179="Impacto"),(AB177-(+AB177*T179)),IF(Q179="Probabilidad",AB178,""))),"")</f>
        <v/>
      </c>
      <c r="AC179" s="17" t="str">
        <f>IFERROR(IF(OR(AND(Y179="Muy Baja",AA179="Leve"),AND(Y179="Muy Baja",AA179="Menor"),AND(Y179="Baja",AA179="Leve")),"Bajo",IF(OR(AND(Y179="Muy baja",AA179="Moderado"),AND(Y179="Baja",AA179="Menor"),AND(Y179="Baja",AA179="Moderado"),AND(Y179="Media",AA179="Leve"),AND(Y179="Media",AA179="Menor"),AND(Y179="Media",AA179="Moderado"),AND(Y179="Alta",AA179="Leve"),AND(Y179="Alta",AA179="Menor")),"Moderado",IF(OR(AND(Y179="Muy Baja",AA179="Mayor"),AND(Y179="Baja",AA179="Mayor"),AND(Y179="Media",AA179="Mayor"),AND(Y179="Alta",AA179="Moderado"),AND(Y179="Alta",AA179="Mayor"),AND(Y179="Muy Alta",AA179="Leve"),AND(Y179="Muy Alta",AA179="Menor"),AND(Y179="Muy Alta",AA179="Moderado"),AND(Y179="Muy Alta",AA179="Mayor")),"Alto",IF(OR(AND(Y179="Muy Baja",AA179="Catastrófico"),AND(Y179="Baja",AA179="Catastrófico"),AND(Y179="Media",AA179="Catastrófico"),AND(Y179="Alta",AA179="Catastrófico"),AND(Y179="Muy Alta",AA179="Catastrófico")),"Extremo","")))),"")</f>
        <v/>
      </c>
      <c r="AD179" s="18"/>
      <c r="AE179" s="19"/>
      <c r="AF179" s="20"/>
      <c r="AG179" s="21"/>
      <c r="AH179" s="21"/>
      <c r="AI179" s="19"/>
      <c r="AJ179" s="20"/>
    </row>
    <row r="180" spans="1:36" ht="16.5" x14ac:dyDescent="0.25">
      <c r="A180" s="63"/>
      <c r="B180" s="66"/>
      <c r="C180" s="66"/>
      <c r="D180" s="66"/>
      <c r="E180" s="69"/>
      <c r="F180" s="66"/>
      <c r="G180" s="72"/>
      <c r="H180" s="57"/>
      <c r="I180" s="48"/>
      <c r="J180" s="51"/>
      <c r="K180" s="54">
        <f ca="1">IF(NOT(ISERROR(MATCH(J180,_xlfn.ANCHORARRAY(E191),0))),I193&amp;"Por favor no seleccionar los criterios de impacto",J180)</f>
        <v>0</v>
      </c>
      <c r="L180" s="57"/>
      <c r="M180" s="48"/>
      <c r="N180" s="60"/>
      <c r="O180" s="9">
        <v>5</v>
      </c>
      <c r="P180" s="22"/>
      <c r="Q180" s="11" t="str">
        <f t="shared" si="128"/>
        <v/>
      </c>
      <c r="R180" s="12"/>
      <c r="S180" s="12"/>
      <c r="T180" s="13" t="str">
        <f t="shared" si="123"/>
        <v/>
      </c>
      <c r="U180" s="12"/>
      <c r="V180" s="12"/>
      <c r="W180" s="12"/>
      <c r="X180" s="8" t="str">
        <f t="shared" si="129"/>
        <v/>
      </c>
      <c r="Y180" s="14" t="str">
        <f t="shared" si="124"/>
        <v/>
      </c>
      <c r="Z180" s="15" t="str">
        <f t="shared" si="125"/>
        <v/>
      </c>
      <c r="AA180" s="14" t="str">
        <f t="shared" si="126"/>
        <v/>
      </c>
      <c r="AB180" s="16" t="str">
        <f t="shared" si="130"/>
        <v/>
      </c>
      <c r="AC180" s="17" t="str">
        <f t="shared" si="127"/>
        <v/>
      </c>
      <c r="AD180" s="18"/>
      <c r="AE180" s="19"/>
      <c r="AF180" s="20"/>
      <c r="AG180" s="21"/>
      <c r="AH180" s="21"/>
      <c r="AI180" s="19"/>
      <c r="AJ180" s="20"/>
    </row>
    <row r="181" spans="1:36" ht="16.5" x14ac:dyDescent="0.25">
      <c r="A181" s="64"/>
      <c r="B181" s="67"/>
      <c r="C181" s="67"/>
      <c r="D181" s="67"/>
      <c r="E181" s="70"/>
      <c r="F181" s="67"/>
      <c r="G181" s="73"/>
      <c r="H181" s="58"/>
      <c r="I181" s="49"/>
      <c r="J181" s="52"/>
      <c r="K181" s="55">
        <f ca="1">IF(NOT(ISERROR(MATCH(J181,_xlfn.ANCHORARRAY(E192),0))),I194&amp;"Por favor no seleccionar los criterios de impacto",J181)</f>
        <v>0</v>
      </c>
      <c r="L181" s="58"/>
      <c r="M181" s="49"/>
      <c r="N181" s="61"/>
      <c r="O181" s="9">
        <v>6</v>
      </c>
      <c r="P181" s="22"/>
      <c r="Q181" s="11" t="str">
        <f t="shared" si="128"/>
        <v/>
      </c>
      <c r="R181" s="12"/>
      <c r="S181" s="12"/>
      <c r="T181" s="13" t="str">
        <f t="shared" si="123"/>
        <v/>
      </c>
      <c r="U181" s="12"/>
      <c r="V181" s="12"/>
      <c r="W181" s="12"/>
      <c r="X181" s="8" t="str">
        <f t="shared" si="129"/>
        <v/>
      </c>
      <c r="Y181" s="14" t="str">
        <f t="shared" si="124"/>
        <v/>
      </c>
      <c r="Z181" s="15" t="str">
        <f t="shared" si="125"/>
        <v/>
      </c>
      <c r="AA181" s="14" t="str">
        <f t="shared" si="126"/>
        <v/>
      </c>
      <c r="AB181" s="16" t="str">
        <f t="shared" si="130"/>
        <v/>
      </c>
      <c r="AC181" s="17" t="str">
        <f t="shared" si="127"/>
        <v/>
      </c>
      <c r="AD181" s="18"/>
      <c r="AE181" s="19"/>
      <c r="AF181" s="20"/>
      <c r="AG181" s="21"/>
      <c r="AH181" s="21"/>
      <c r="AI181" s="19"/>
      <c r="AJ181" s="20"/>
    </row>
    <row r="182" spans="1:36" ht="75" x14ac:dyDescent="0.25">
      <c r="A182" s="62">
        <v>2</v>
      </c>
      <c r="B182" s="65" t="s">
        <v>68</v>
      </c>
      <c r="C182" s="65" t="s">
        <v>172</v>
      </c>
      <c r="D182" s="65" t="s">
        <v>173</v>
      </c>
      <c r="E182" s="68" t="s">
        <v>174</v>
      </c>
      <c r="F182" s="65" t="s">
        <v>48</v>
      </c>
      <c r="G182" s="71">
        <v>10</v>
      </c>
      <c r="H182" s="56" t="str">
        <f>IF(G182&lt;=0,"",IF(G182&lt;=2,"Muy Baja",IF(G182&lt;=24,"Baja",IF(G182&lt;=500,"Media",IF(G182&lt;=5000,"Alta","Muy Alta")))))</f>
        <v>Baja</v>
      </c>
      <c r="I182" s="47">
        <f>IF(H182="","",IF(H182="Muy Baja",0.2,IF(H182="Baja",0.4,IF(H182="Media",0.6,IF(H182="Alta",0.8,IF(H182="Muy Alta",1,))))))</f>
        <v>0.4</v>
      </c>
      <c r="J182" s="50" t="s">
        <v>61</v>
      </c>
      <c r="K182" s="53" t="str">
        <f>IF(NOT(ISERROR(MATCH(J182,'[11]Tabla Impacto'!$B$221:$B$223,0))),'[11]Tabla Impacto'!$F$223&amp;"Por favor no seleccionar los criterios de impacto(Afectación Económica o presupuestal y Pérdida Reputacional)",J182)</f>
        <v xml:space="preserve">     Entre 100 y 500 SMLMV </v>
      </c>
      <c r="L182" s="56" t="str">
        <f>IF(OR(K182='[11]Tabla Impacto'!$C$11,K182='[11]Tabla Impacto'!$D$11),"Leve",IF(OR(K182='[11]Tabla Impacto'!$C$12,K182='[11]Tabla Impacto'!$D$12),"Menor",IF(OR(K182='[11]Tabla Impacto'!$C$13,K182='[11]Tabla Impacto'!$D$13),"Moderado",IF(OR(K182='[11]Tabla Impacto'!$C$14,K182='[11]Tabla Impacto'!$D$14),"Mayor",IF(OR(K182='[11]Tabla Impacto'!$C$15,K182='[11]Tabla Impacto'!$D$15),"Catastrófico","")))))</f>
        <v>Mayor</v>
      </c>
      <c r="M182" s="47">
        <f>IF(L182="","",IF(L182="Leve",0.2,IF(L182="Menor",0.4,IF(L182="Moderado",0.6,IF(L182="Mayor",0.8,IF(L182="Catastrófico",1,))))))</f>
        <v>0.8</v>
      </c>
      <c r="N182" s="59" t="str">
        <f>IF(OR(AND(H182="Muy Baja",L182="Leve"),AND(H182="Muy Baja",L182="Menor"),AND(H182="Baja",L182="Leve")),"Bajo",IF(OR(AND(H182="Muy baja",L182="Moderado"),AND(H182="Baja",L182="Menor"),AND(H182="Baja",L182="Moderado"),AND(H182="Media",L182="Leve"),AND(H182="Media",L182="Menor"),AND(H182="Media",L182="Moderado"),AND(H182="Alta",L182="Leve"),AND(H182="Alta",L182="Menor")),"Moderado",IF(OR(AND(H182="Muy Baja",L182="Mayor"),AND(H182="Baja",L182="Mayor"),AND(H182="Media",L182="Mayor"),AND(H182="Alta",L182="Moderado"),AND(H182="Alta",L182="Mayor"),AND(H182="Muy Alta",L182="Leve"),AND(H182="Muy Alta",L182="Menor"),AND(H182="Muy Alta",L182="Moderado"),AND(H182="Muy Alta",L182="Mayor")),"Alto",IF(OR(AND(H182="Muy Baja",L182="Catastrófico"),AND(H182="Baja",L182="Catastrófico"),AND(H182="Media",L182="Catastrófico"),AND(H182="Alta",L182="Catastrófico"),AND(H182="Muy Alta",L182="Catastrófico")),"Extremo",""))))</f>
        <v>Alto</v>
      </c>
      <c r="O182" s="9">
        <v>1</v>
      </c>
      <c r="P182" s="33" t="s">
        <v>175</v>
      </c>
      <c r="Q182" s="25" t="str">
        <f>IF(OR(R182="Preventivo",R182="Detectivo"),"Probabilidad",IF(R182="Correctivo","Impacto",""))</f>
        <v>Probabilidad</v>
      </c>
      <c r="R182" s="34" t="s">
        <v>51</v>
      </c>
      <c r="S182" s="34" t="s">
        <v>63</v>
      </c>
      <c r="T182" s="35" t="str">
        <f>IF(AND(R182="Preventivo",S182="Automático"),"50%",IF(AND(R182="Preventivo",S182="Manual"),"40%",IF(AND(R182="Detectivo",S182="Automático"),"40%",IF(AND(R182="Detectivo",S182="Manual"),"30%",IF(AND(R182="Correctivo",S182="Automático"),"35%",IF(AND(R182="Correctivo",S182="Manual"),"25%",""))))))</f>
        <v>40%</v>
      </c>
      <c r="U182" s="34" t="s">
        <v>53</v>
      </c>
      <c r="V182" s="34" t="s">
        <v>54</v>
      </c>
      <c r="W182" s="34" t="s">
        <v>55</v>
      </c>
      <c r="X182" s="7">
        <f>IFERROR(IF(Q182="Probabilidad",(I182-(+I182*T182)),IF(Q182="Impacto",I182,"")),"")</f>
        <v>0.24</v>
      </c>
      <c r="Y182" s="36" t="str">
        <f>IFERROR(IF(X182="","",IF(X182&lt;=0.2,"Muy Baja",IF(X182&lt;=0.4,"Baja",IF(X182&lt;=0.6,"Media",IF(X182&lt;=0.8,"Alta","Muy Alta"))))),"")</f>
        <v>Baja</v>
      </c>
      <c r="Z182" s="35">
        <f>+X182</f>
        <v>0.24</v>
      </c>
      <c r="AA182" s="36" t="str">
        <f>IFERROR(IF(AB182="","",IF(AB182&lt;=0.2,"Leve",IF(AB182&lt;=0.4,"Menor",IF(AB182&lt;=0.6,"Moderado",IF(AB182&lt;=0.8,"Mayor","Catastrófico"))))),"")</f>
        <v>Mayor</v>
      </c>
      <c r="AB182" s="37">
        <f>IFERROR(IF(Q182="Impacto",(M182-(+M182*T182)),IF(Q182="Probabilidad",M182,"")),"")</f>
        <v>0.8</v>
      </c>
      <c r="AC182" s="30" t="str">
        <f>IFERROR(IF(OR(AND(Y182="Muy Baja",AA182="Leve"),AND(Y182="Muy Baja",AA182="Menor"),AND(Y182="Baja",AA182="Leve")),"Bajo",IF(OR(AND(Y182="Muy baja",AA182="Moderado"),AND(Y182="Baja",AA182="Menor"),AND(Y182="Baja",AA182="Moderado"),AND(Y182="Media",AA182="Leve"),AND(Y182="Media",AA182="Menor"),AND(Y182="Media",AA182="Moderado"),AND(Y182="Alta",AA182="Leve"),AND(Y182="Alta",AA182="Menor")),"Moderado",IF(OR(AND(Y182="Muy Baja",AA182="Mayor"),AND(Y182="Baja",AA182="Mayor"),AND(Y182="Media",AA182="Mayor"),AND(Y182="Alta",AA182="Moderado"),AND(Y182="Alta",AA182="Mayor"),AND(Y182="Muy Alta",AA182="Leve"),AND(Y182="Muy Alta",AA182="Menor"),AND(Y182="Muy Alta",AA182="Moderado"),AND(Y182="Muy Alta",AA182="Mayor")),"Alto",IF(OR(AND(Y182="Muy Baja",AA182="Catastrófico"),AND(Y182="Baja",AA182="Catastrófico"),AND(Y182="Media",AA182="Catastrófico"),AND(Y182="Alta",AA182="Catastrófico"),AND(Y182="Muy Alta",AA182="Catastrófico")),"Extremo","")))),"")</f>
        <v>Alto</v>
      </c>
      <c r="AD182" s="26" t="s">
        <v>64</v>
      </c>
      <c r="AE182" s="123"/>
      <c r="AF182" s="125"/>
      <c r="AG182" s="127"/>
      <c r="AH182" s="127"/>
      <c r="AI182" s="123"/>
      <c r="AJ182" s="125"/>
    </row>
    <row r="183" spans="1:36" ht="75" x14ac:dyDescent="0.25">
      <c r="A183" s="63"/>
      <c r="B183" s="66"/>
      <c r="C183" s="66"/>
      <c r="D183" s="66"/>
      <c r="E183" s="69"/>
      <c r="F183" s="66"/>
      <c r="G183" s="72"/>
      <c r="H183" s="57"/>
      <c r="I183" s="48"/>
      <c r="J183" s="51"/>
      <c r="K183" s="54">
        <f ca="1">IF(NOT(ISERROR(MATCH(J183,_xlfn.ANCHORARRAY(E194),0))),I196&amp;"Por favor no seleccionar los criterios de impacto",J183)</f>
        <v>0</v>
      </c>
      <c r="L183" s="57"/>
      <c r="M183" s="48"/>
      <c r="N183" s="60"/>
      <c r="O183" s="9">
        <v>2</v>
      </c>
      <c r="P183" s="38" t="s">
        <v>176</v>
      </c>
      <c r="Q183" s="25" t="str">
        <f>IF(OR(R183="Preventivo",R183="Detectivo"),"Probabilidad",IF(R183="Correctivo","Impacto",""))</f>
        <v>Probabilidad</v>
      </c>
      <c r="R183" s="34" t="s">
        <v>51</v>
      </c>
      <c r="S183" s="34" t="s">
        <v>63</v>
      </c>
      <c r="T183" s="35" t="str">
        <f>IF(AND(R183="Preventivo",S183="Automático"),"50%",IF(AND(R183="Preventivo",S183="Manual"),"40%",IF(AND(R183="Detectivo",S183="Automático"),"40%",IF(AND(R183="Detectivo",S183="Manual"),"30%",IF(AND(R183="Correctivo",S183="Automático"),"35%",IF(AND(R183="Correctivo",S183="Manual"),"25%",""))))))</f>
        <v>40%</v>
      </c>
      <c r="U183" s="34" t="s">
        <v>53</v>
      </c>
      <c r="V183" s="34" t="s">
        <v>54</v>
      </c>
      <c r="W183" s="34" t="s">
        <v>55</v>
      </c>
      <c r="X183" s="7">
        <f>IFERROR(IF(Q183="Probabilidad",(I182-(+I182*T183)),IF(Q182="Impacto",I182,"")),"")</f>
        <v>0.24</v>
      </c>
      <c r="Y183" s="36" t="str">
        <f>IFERROR(IF(X183="","",IF(X183&lt;=0.2,"Muy Baja",IF(X183&lt;=0.4,"Baja",IF(X183&lt;=0.6,"Media",IF(X183&lt;=0.8,"Alta","Muy Alta"))))),"")</f>
        <v>Baja</v>
      </c>
      <c r="Z183" s="35">
        <f>+X183</f>
        <v>0.24</v>
      </c>
      <c r="AA183" s="36" t="str">
        <f>IFERROR(IF(AB183="","",IF(AB183&lt;=0.2,"Leve",IF(AB183&lt;=0.4,"Menor",IF(AB183&lt;=0.6,"Moderado",IF(AB183&lt;=0.8,"Mayor","Catastrófico"))))),"")</f>
        <v>Mayor</v>
      </c>
      <c r="AB183" s="37">
        <f>IFERROR(IF(Q183="Impacto",(M183-(+M183*T183)),IF(Q183="Probabilidad",M182,"")),"")</f>
        <v>0.8</v>
      </c>
      <c r="AC183" s="30" t="str">
        <f>IFERROR(IF(OR(AND(Y183="Muy Baja",AA183="Leve"),AND(Y183="Muy Baja",AA183="Menor"),AND(Y183="Baja",AA183="Leve")),"Bajo",IF(OR(AND(Y183="Muy baja",AA183="Moderado"),AND(Y183="Baja",AA183="Menor"),AND(Y183="Baja",AA183="Moderado"),AND(Y183="Media",AA183="Leve"),AND(Y183="Media",AA183="Menor"),AND(Y183="Media",AA183="Moderado"),AND(Y183="Alta",AA183="Leve"),AND(Y183="Alta",AA183="Menor")),"Moderado",IF(OR(AND(Y183="Muy Baja",AA183="Mayor"),AND(Y183="Baja",AA183="Mayor"),AND(Y183="Media",AA183="Mayor"),AND(Y183="Alta",AA183="Moderado"),AND(Y183="Alta",AA183="Mayor"),AND(Y183="Muy Alta",AA183="Leve"),AND(Y183="Muy Alta",AA183="Menor"),AND(Y183="Muy Alta",AA183="Moderado"),AND(Y183="Muy Alta",AA183="Mayor")),"Alto",IF(OR(AND(Y183="Muy Baja",AA183="Catastrófico"),AND(Y183="Baja",AA183="Catastrófico"),AND(Y183="Media",AA183="Catastrófico"),AND(Y183="Alta",AA183="Catastrófico"),AND(Y183="Muy Alta",AA183="Catastrófico")),"Extremo","")))),"")</f>
        <v>Alto</v>
      </c>
      <c r="AD183" s="26" t="s">
        <v>64</v>
      </c>
      <c r="AE183" s="124"/>
      <c r="AF183" s="126"/>
      <c r="AG183" s="128"/>
      <c r="AH183" s="128"/>
      <c r="AI183" s="124"/>
      <c r="AJ183" s="126"/>
    </row>
    <row r="184" spans="1:36" ht="16.5" x14ac:dyDescent="0.25">
      <c r="A184" s="63"/>
      <c r="B184" s="66"/>
      <c r="C184" s="66"/>
      <c r="D184" s="66"/>
      <c r="E184" s="69"/>
      <c r="F184" s="66"/>
      <c r="G184" s="72"/>
      <c r="H184" s="57"/>
      <c r="I184" s="48"/>
      <c r="J184" s="51"/>
      <c r="K184" s="54">
        <f ca="1">IF(NOT(ISERROR(MATCH(J184,_xlfn.ANCHORARRAY(E195),0))),I197&amp;"Por favor no seleccionar los criterios de impacto",J184)</f>
        <v>0</v>
      </c>
      <c r="L184" s="57"/>
      <c r="M184" s="48"/>
      <c r="N184" s="60"/>
      <c r="O184" s="9">
        <v>3</v>
      </c>
      <c r="P184" s="10"/>
      <c r="Q184" s="11" t="str">
        <f>IF(OR(R184="Preventivo",R184="Detectivo"),"Probabilidad",IF(R184="Correctivo","Impacto",""))</f>
        <v/>
      </c>
      <c r="R184" s="12"/>
      <c r="S184" s="12"/>
      <c r="T184" s="13" t="str">
        <f t="shared" ref="T184:T187" si="131">IF(AND(R184="Preventivo",S184="Automático"),"50%",IF(AND(R184="Preventivo",S184="Manual"),"40%",IF(AND(R184="Detectivo",S184="Automático"),"40%",IF(AND(R184="Detectivo",S184="Manual"),"30%",IF(AND(R184="Correctivo",S184="Automático"),"35%",IF(AND(R184="Correctivo",S184="Manual"),"25%",""))))))</f>
        <v/>
      </c>
      <c r="U184" s="12"/>
      <c r="V184" s="12"/>
      <c r="W184" s="12"/>
      <c r="X184" s="8" t="str">
        <f>IFERROR(IF(AND(Q183="Probabilidad",Q184="Probabilidad"),(Z183-(+Z183*T184)),IF(AND(Q183="Impacto",Q184="Probabilidad"),(Z182-(+Z182*T184)),IF(Q184="Impacto",Z183,""))),"")</f>
        <v/>
      </c>
      <c r="Y184" s="14" t="str">
        <f t="shared" si="124"/>
        <v/>
      </c>
      <c r="Z184" s="15" t="str">
        <f t="shared" ref="Z184:Z187" si="132">+X184</f>
        <v/>
      </c>
      <c r="AA184" s="14" t="str">
        <f t="shared" si="126"/>
        <v/>
      </c>
      <c r="AB184" s="16" t="str">
        <f>IFERROR(IF(AND(Q183="Impacto",Q184="Impacto"),(AB183-(+AB183*T184)),IF(AND(Q183="Probabilidad",Q184="Impacto"),(AB182-(+AB182*T184)),IF(Q184="Probabilidad",AB183,""))),"")</f>
        <v/>
      </c>
      <c r="AC184" s="17" t="str">
        <f t="shared" ref="AC184" si="133">IFERROR(IF(OR(AND(Y184="Muy Baja",AA184="Leve"),AND(Y184="Muy Baja",AA184="Menor"),AND(Y184="Baja",AA184="Leve")),"Bajo",IF(OR(AND(Y184="Muy baja",AA184="Moderado"),AND(Y184="Baja",AA184="Menor"),AND(Y184="Baja",AA184="Moderado"),AND(Y184="Media",AA184="Leve"),AND(Y184="Media",AA184="Menor"),AND(Y184="Media",AA184="Moderado"),AND(Y184="Alta",AA184="Leve"),AND(Y184="Alta",AA184="Menor")),"Moderado",IF(OR(AND(Y184="Muy Baja",AA184="Mayor"),AND(Y184="Baja",AA184="Mayor"),AND(Y184="Media",AA184="Mayor"),AND(Y184="Alta",AA184="Moderado"),AND(Y184="Alta",AA184="Mayor"),AND(Y184="Muy Alta",AA184="Leve"),AND(Y184="Muy Alta",AA184="Menor"),AND(Y184="Muy Alta",AA184="Moderado"),AND(Y184="Muy Alta",AA184="Mayor")),"Alto",IF(OR(AND(Y184="Muy Baja",AA184="Catastrófico"),AND(Y184="Baja",AA184="Catastrófico"),AND(Y184="Media",AA184="Catastrófico"),AND(Y184="Alta",AA184="Catastrófico"),AND(Y184="Muy Alta",AA184="Catastrófico")),"Extremo","")))),"")</f>
        <v/>
      </c>
      <c r="AD184" s="18"/>
      <c r="AE184" s="19"/>
      <c r="AF184" s="20"/>
      <c r="AG184" s="21"/>
      <c r="AH184" s="21"/>
      <c r="AI184" s="19"/>
      <c r="AJ184" s="20"/>
    </row>
    <row r="185" spans="1:36" ht="16.5" x14ac:dyDescent="0.25">
      <c r="A185" s="63"/>
      <c r="B185" s="66"/>
      <c r="C185" s="66"/>
      <c r="D185" s="66"/>
      <c r="E185" s="69"/>
      <c r="F185" s="66"/>
      <c r="G185" s="72"/>
      <c r="H185" s="57"/>
      <c r="I185" s="48"/>
      <c r="J185" s="51"/>
      <c r="K185" s="54">
        <f ca="1">IF(NOT(ISERROR(MATCH(J185,_xlfn.ANCHORARRAY(E196),0))),I198&amp;"Por favor no seleccionar los criterios de impacto",J185)</f>
        <v>0</v>
      </c>
      <c r="L185" s="57"/>
      <c r="M185" s="48"/>
      <c r="N185" s="60"/>
      <c r="O185" s="9">
        <v>4</v>
      </c>
      <c r="P185" s="22"/>
      <c r="Q185" s="11" t="str">
        <f t="shared" ref="Q185:Q187" si="134">IF(OR(R185="Preventivo",R185="Detectivo"),"Probabilidad",IF(R185="Correctivo","Impacto",""))</f>
        <v/>
      </c>
      <c r="R185" s="12"/>
      <c r="S185" s="12"/>
      <c r="T185" s="13" t="str">
        <f t="shared" si="131"/>
        <v/>
      </c>
      <c r="U185" s="12"/>
      <c r="V185" s="12"/>
      <c r="W185" s="12"/>
      <c r="X185" s="8" t="str">
        <f t="shared" ref="X185:X187" si="135">IFERROR(IF(AND(Q184="Probabilidad",Q185="Probabilidad"),(Z184-(+Z184*T185)),IF(AND(Q184="Impacto",Q185="Probabilidad"),(Z183-(+Z183*T185)),IF(Q185="Impacto",Z184,""))),"")</f>
        <v/>
      </c>
      <c r="Y185" s="14" t="str">
        <f t="shared" si="124"/>
        <v/>
      </c>
      <c r="Z185" s="15" t="str">
        <f t="shared" si="132"/>
        <v/>
      </c>
      <c r="AA185" s="14" t="str">
        <f t="shared" si="126"/>
        <v/>
      </c>
      <c r="AB185" s="16" t="str">
        <f t="shared" ref="AB185:AB187" si="136">IFERROR(IF(AND(Q184="Impacto",Q185="Impacto"),(AB184-(+AB184*T185)),IF(AND(Q184="Probabilidad",Q185="Impacto"),(AB183-(+AB183*T185)),IF(Q185="Probabilidad",AB184,""))),"")</f>
        <v/>
      </c>
      <c r="AC185" s="17" t="str">
        <f>IFERROR(IF(OR(AND(Y185="Muy Baja",AA185="Leve"),AND(Y185="Muy Baja",AA185="Menor"),AND(Y185="Baja",AA185="Leve")),"Bajo",IF(OR(AND(Y185="Muy baja",AA185="Moderado"),AND(Y185="Baja",AA185="Menor"),AND(Y185="Baja",AA185="Moderado"),AND(Y185="Media",AA185="Leve"),AND(Y185="Media",AA185="Menor"),AND(Y185="Media",AA185="Moderado"),AND(Y185="Alta",AA185="Leve"),AND(Y185="Alta",AA185="Menor")),"Moderado",IF(OR(AND(Y185="Muy Baja",AA185="Mayor"),AND(Y185="Baja",AA185="Mayor"),AND(Y185="Media",AA185="Mayor"),AND(Y185="Alta",AA185="Moderado"),AND(Y185="Alta",AA185="Mayor"),AND(Y185="Muy Alta",AA185="Leve"),AND(Y185="Muy Alta",AA185="Menor"),AND(Y185="Muy Alta",AA185="Moderado"),AND(Y185="Muy Alta",AA185="Mayor")),"Alto",IF(OR(AND(Y185="Muy Baja",AA185="Catastrófico"),AND(Y185="Baja",AA185="Catastrófico"),AND(Y185="Media",AA185="Catastrófico"),AND(Y185="Alta",AA185="Catastrófico"),AND(Y185="Muy Alta",AA185="Catastrófico")),"Extremo","")))),"")</f>
        <v/>
      </c>
      <c r="AD185" s="18"/>
      <c r="AE185" s="19"/>
      <c r="AF185" s="20"/>
      <c r="AG185" s="21"/>
      <c r="AH185" s="21"/>
      <c r="AI185" s="19"/>
      <c r="AJ185" s="20"/>
    </row>
    <row r="186" spans="1:36" ht="16.5" x14ac:dyDescent="0.25">
      <c r="A186" s="63"/>
      <c r="B186" s="66"/>
      <c r="C186" s="66"/>
      <c r="D186" s="66"/>
      <c r="E186" s="69"/>
      <c r="F186" s="66"/>
      <c r="G186" s="72"/>
      <c r="H186" s="57"/>
      <c r="I186" s="48"/>
      <c r="J186" s="51"/>
      <c r="K186" s="54">
        <f ca="1">IF(NOT(ISERROR(MATCH(J186,_xlfn.ANCHORARRAY(E197),0))),I199&amp;"Por favor no seleccionar los criterios de impacto",J186)</f>
        <v>0</v>
      </c>
      <c r="L186" s="57"/>
      <c r="M186" s="48"/>
      <c r="N186" s="60"/>
      <c r="O186" s="9">
        <v>5</v>
      </c>
      <c r="P186" s="22"/>
      <c r="Q186" s="11" t="str">
        <f t="shared" si="134"/>
        <v/>
      </c>
      <c r="R186" s="12"/>
      <c r="S186" s="12"/>
      <c r="T186" s="13" t="str">
        <f t="shared" si="131"/>
        <v/>
      </c>
      <c r="U186" s="12"/>
      <c r="V186" s="12"/>
      <c r="W186" s="12"/>
      <c r="X186" s="8" t="str">
        <f t="shared" si="135"/>
        <v/>
      </c>
      <c r="Y186" s="14" t="str">
        <f t="shared" si="124"/>
        <v/>
      </c>
      <c r="Z186" s="15" t="str">
        <f t="shared" si="132"/>
        <v/>
      </c>
      <c r="AA186" s="14" t="str">
        <f t="shared" si="126"/>
        <v/>
      </c>
      <c r="AB186" s="16" t="str">
        <f t="shared" si="136"/>
        <v/>
      </c>
      <c r="AC186" s="17" t="str">
        <f t="shared" ref="AC186:AC187" si="137">IFERROR(IF(OR(AND(Y186="Muy Baja",AA186="Leve"),AND(Y186="Muy Baja",AA186="Menor"),AND(Y186="Baja",AA186="Leve")),"Bajo",IF(OR(AND(Y186="Muy baja",AA186="Moderado"),AND(Y186="Baja",AA186="Menor"),AND(Y186="Baja",AA186="Moderado"),AND(Y186="Media",AA186="Leve"),AND(Y186="Media",AA186="Menor"),AND(Y186="Media",AA186="Moderado"),AND(Y186="Alta",AA186="Leve"),AND(Y186="Alta",AA186="Menor")),"Moderado",IF(OR(AND(Y186="Muy Baja",AA186="Mayor"),AND(Y186="Baja",AA186="Mayor"),AND(Y186="Media",AA186="Mayor"),AND(Y186="Alta",AA186="Moderado"),AND(Y186="Alta",AA186="Mayor"),AND(Y186="Muy Alta",AA186="Leve"),AND(Y186="Muy Alta",AA186="Menor"),AND(Y186="Muy Alta",AA186="Moderado"),AND(Y186="Muy Alta",AA186="Mayor")),"Alto",IF(OR(AND(Y186="Muy Baja",AA186="Catastrófico"),AND(Y186="Baja",AA186="Catastrófico"),AND(Y186="Media",AA186="Catastrófico"),AND(Y186="Alta",AA186="Catastrófico"),AND(Y186="Muy Alta",AA186="Catastrófico")),"Extremo","")))),"")</f>
        <v/>
      </c>
      <c r="AD186" s="18"/>
      <c r="AE186" s="19"/>
      <c r="AF186" s="20"/>
      <c r="AG186" s="21"/>
      <c r="AH186" s="21"/>
      <c r="AI186" s="19"/>
      <c r="AJ186" s="20"/>
    </row>
    <row r="187" spans="1:36" ht="16.5" x14ac:dyDescent="0.25">
      <c r="A187" s="64"/>
      <c r="B187" s="67"/>
      <c r="C187" s="67"/>
      <c r="D187" s="67"/>
      <c r="E187" s="70"/>
      <c r="F187" s="67"/>
      <c r="G187" s="73"/>
      <c r="H187" s="58"/>
      <c r="I187" s="49"/>
      <c r="J187" s="52"/>
      <c r="K187" s="55">
        <f ca="1">IF(NOT(ISERROR(MATCH(J187,_xlfn.ANCHORARRAY(E198),0))),I200&amp;"Por favor no seleccionar los criterios de impacto",J187)</f>
        <v>0</v>
      </c>
      <c r="L187" s="58"/>
      <c r="M187" s="49"/>
      <c r="N187" s="61"/>
      <c r="O187" s="9">
        <v>6</v>
      </c>
      <c r="P187" s="22"/>
      <c r="Q187" s="11" t="str">
        <f t="shared" si="134"/>
        <v/>
      </c>
      <c r="R187" s="12"/>
      <c r="S187" s="12"/>
      <c r="T187" s="13" t="str">
        <f t="shared" si="131"/>
        <v/>
      </c>
      <c r="U187" s="12"/>
      <c r="V187" s="12"/>
      <c r="W187" s="12"/>
      <c r="X187" s="8" t="str">
        <f t="shared" si="135"/>
        <v/>
      </c>
      <c r="Y187" s="14" t="str">
        <f t="shared" si="124"/>
        <v/>
      </c>
      <c r="Z187" s="15" t="str">
        <f t="shared" si="132"/>
        <v/>
      </c>
      <c r="AA187" s="14" t="str">
        <f t="shared" si="126"/>
        <v/>
      </c>
      <c r="AB187" s="16" t="str">
        <f t="shared" si="136"/>
        <v/>
      </c>
      <c r="AC187" s="17" t="str">
        <f t="shared" si="137"/>
        <v/>
      </c>
      <c r="AD187" s="18"/>
      <c r="AE187" s="19"/>
      <c r="AF187" s="20"/>
      <c r="AG187" s="21"/>
      <c r="AH187" s="21"/>
      <c r="AI187" s="19"/>
      <c r="AJ187" s="20"/>
    </row>
    <row r="188" spans="1:36" ht="16.5" x14ac:dyDescent="0.25">
      <c r="A188" s="62">
        <v>3</v>
      </c>
      <c r="B188" s="65" t="s">
        <v>57</v>
      </c>
      <c r="C188" s="65" t="s">
        <v>177</v>
      </c>
      <c r="D188" s="65" t="s">
        <v>178</v>
      </c>
      <c r="E188" s="68" t="s">
        <v>179</v>
      </c>
      <c r="F188" s="65" t="s">
        <v>48</v>
      </c>
      <c r="G188" s="71">
        <v>1502</v>
      </c>
      <c r="H188" s="56" t="str">
        <f>IF(G188&lt;=0,"",IF(G188&lt;=2,"Muy Baja",IF(G188&lt;=24,"Baja",IF(G188&lt;=500,"Media",IF(G188&lt;=5000,"Alta","Muy Alta")))))</f>
        <v>Alta</v>
      </c>
      <c r="I188" s="47">
        <f>IF(H188="","",IF(H188="Muy Baja",0.2,IF(H188="Baja",0.4,IF(H188="Media",0.6,IF(H188="Alta",0.8,IF(H188="Muy Alta",1,))))))</f>
        <v>0.8</v>
      </c>
      <c r="J188" s="50" t="s">
        <v>170</v>
      </c>
      <c r="K188" s="53" t="str">
        <f>IF(NOT(ISERROR(MATCH(J188,'[11]Tabla Impacto'!$B$221:$B$223,0))),'[11]Tabla Impacto'!$F$223&amp;"Por favor no seleccionar los criterios de impacto(Afectación Económica o presupuestal y Pérdida Reputacional)",J188)</f>
        <v xml:space="preserve">     El riesgo afecta la imagen de la entidad internamente, de conocimiento general, nivel interno, de junta dircetiva y accionistas y/o de provedores</v>
      </c>
      <c r="L188" s="56" t="str">
        <f>IF(OR(K188='[11]Tabla Impacto'!$C$11,K188='[11]Tabla Impacto'!$D$11),"Leve",IF(OR(K188='[11]Tabla Impacto'!$C$12,K188='[11]Tabla Impacto'!$D$12),"Menor",IF(OR(K188='[11]Tabla Impacto'!$C$13,K188='[11]Tabla Impacto'!$D$13),"Moderado",IF(OR(K188='[11]Tabla Impacto'!$C$14,K188='[11]Tabla Impacto'!$D$14),"Mayor",IF(OR(K188='[11]Tabla Impacto'!$C$15,K188='[11]Tabla Impacto'!$D$15),"Catastrófico","")))))</f>
        <v>Menor</v>
      </c>
      <c r="M188" s="47">
        <f>IF(L188="","",IF(L188="Leve",0.2,IF(L188="Menor",0.4,IF(L188="Moderado",0.6,IF(L188="Mayor",0.8,IF(L188="Catastrófico",1,))))))</f>
        <v>0.4</v>
      </c>
      <c r="N188" s="59" t="str">
        <f>IF(OR(AND(H188="Muy Baja",L188="Leve"),AND(H188="Muy Baja",L188="Menor"),AND(H188="Baja",L188="Leve")),"Bajo",IF(OR(AND(H188="Muy baja",L188="Moderado"),AND(H188="Baja",L188="Menor"),AND(H188="Baja",L188="Moderado"),AND(H188="Media",L188="Leve"),AND(H188="Media",L188="Menor"),AND(H188="Media",L188="Moderado"),AND(H188="Alta",L188="Leve"),AND(H188="Alta",L188="Menor")),"Moderado",IF(OR(AND(H188="Muy Baja",L188="Mayor"),AND(H188="Baja",L188="Mayor"),AND(H188="Media",L188="Mayor"),AND(H188="Alta",L188="Moderado"),AND(H188="Alta",L188="Mayor"),AND(H188="Muy Alta",L188="Leve"),AND(H188="Muy Alta",L188="Menor"),AND(H188="Muy Alta",L188="Moderado"),AND(H188="Muy Alta",L188="Mayor")),"Alto",IF(OR(AND(H188="Muy Baja",L188="Catastrófico"),AND(H188="Baja",L188="Catastrófico"),AND(H188="Media",L188="Catastrófico"),AND(H188="Alta",L188="Catastrófico"),AND(H188="Muy Alta",L188="Catastrófico")),"Extremo",""))))</f>
        <v>Moderado</v>
      </c>
      <c r="O188" s="9">
        <v>1</v>
      </c>
      <c r="P188" s="93" t="s">
        <v>180</v>
      </c>
      <c r="Q188" s="88" t="str">
        <f>IF(OR(R188="Preventivo",R188="Detectivo"),"Probabilidad",IF(R188="Correctivo","Impacto",""))</f>
        <v>Probabilidad</v>
      </c>
      <c r="R188" s="82" t="s">
        <v>51</v>
      </c>
      <c r="S188" s="82" t="s">
        <v>63</v>
      </c>
      <c r="T188" s="84" t="str">
        <f>IF(AND(R188="Preventivo",S188="Automático"),"50%",IF(AND(R188="Preventivo",S188="Manual"),"40%",IF(AND(R188="Detectivo",S188="Automático"),"40%",IF(AND(R188="Detectivo",S188="Manual"),"30%",IF(AND(R188="Correctivo",S188="Automático"),"35%",IF(AND(R188="Correctivo",S188="Manual"),"25%",""))))))</f>
        <v>40%</v>
      </c>
      <c r="U188" s="82" t="s">
        <v>53</v>
      </c>
      <c r="V188" s="82" t="s">
        <v>54</v>
      </c>
      <c r="W188" s="82" t="s">
        <v>55</v>
      </c>
      <c r="X188" s="129">
        <f>IFERROR(IF(Q188="Probabilidad",(I188-(+I188*T188)),IF(Q188="Impacto",I188,"")),"")</f>
        <v>0.48</v>
      </c>
      <c r="Y188" s="76" t="str">
        <f>IFERROR(IF(X188="","",IF(X188&lt;=0.2,"Muy Baja",IF(X188&lt;=0.4,"Baja",IF(X188&lt;=0.6,"Media",IF(X188&lt;=0.8,"Alta","Muy Alta"))))),"")</f>
        <v>Media</v>
      </c>
      <c r="Z188" s="84">
        <f>+X188</f>
        <v>0.48</v>
      </c>
      <c r="AA188" s="76" t="str">
        <f>IFERROR(IF(AB188="","",IF(AB188&lt;=0.2,"Leve",IF(AB188&lt;=0.4,"Menor",IF(AB188&lt;=0.6,"Moderado",IF(AB188&lt;=0.8,"Mayor","Catastrófico"))))),"")</f>
        <v>Menor</v>
      </c>
      <c r="AB188" s="78">
        <f>IFERROR(IF(Q188="Impacto",(M188-(+M188*T188)),IF(Q188="Probabilidad",M188,"")),"")</f>
        <v>0.4</v>
      </c>
      <c r="AC188" s="80" t="str">
        <f>IFERROR(IF(OR(AND(Y188="Muy Baja",AA188="Leve"),AND(Y188="Muy Baja",AA188="Menor"),AND(Y188="Baja",AA188="Leve")),"Bajo",IF(OR(AND(Y188="Muy baja",AA188="Moderado"),AND(Y188="Baja",AA188="Menor"),AND(Y188="Baja",AA188="Moderado"),AND(Y188="Media",AA188="Leve"),AND(Y188="Media",AA188="Menor"),AND(Y188="Media",AA188="Moderado"),AND(Y188="Alta",AA188="Leve"),AND(Y188="Alta",AA188="Menor")),"Moderado",IF(OR(AND(Y188="Muy Baja",AA188="Mayor"),AND(Y188="Baja",AA188="Mayor"),AND(Y188="Media",AA188="Mayor"),AND(Y188="Alta",AA188="Moderado"),AND(Y188="Alta",AA188="Mayor"),AND(Y188="Muy Alta",AA188="Leve"),AND(Y188="Muy Alta",AA188="Menor"),AND(Y188="Muy Alta",AA188="Moderado"),AND(Y188="Muy Alta",AA188="Mayor")),"Alto",IF(OR(AND(Y188="Muy Baja",AA188="Catastrófico"),AND(Y188="Baja",AA188="Catastrófico"),AND(Y188="Media",AA188="Catastrófico"),AND(Y188="Alta",AA188="Catastrófico"),AND(Y188="Muy Alta",AA188="Catastrófico")),"Extremo","")))),"")</f>
        <v>Moderado</v>
      </c>
      <c r="AD188" s="82" t="s">
        <v>64</v>
      </c>
      <c r="AE188" s="19"/>
      <c r="AF188" s="20"/>
      <c r="AG188" s="21"/>
      <c r="AH188" s="21"/>
      <c r="AI188" s="19"/>
      <c r="AJ188" s="20"/>
    </row>
    <row r="189" spans="1:36" ht="16.5" x14ac:dyDescent="0.25">
      <c r="A189" s="63"/>
      <c r="B189" s="66"/>
      <c r="C189" s="66"/>
      <c r="D189" s="66"/>
      <c r="E189" s="69"/>
      <c r="F189" s="66"/>
      <c r="G189" s="72"/>
      <c r="H189" s="57"/>
      <c r="I189" s="48"/>
      <c r="J189" s="51"/>
      <c r="K189" s="54">
        <f t="shared" ref="K189:K193" ca="1" si="138">IF(NOT(ISERROR(MATCH(J189,_xlfn.ANCHORARRAY(E200),0))),I202&amp;"Por favor no seleccionar los criterios de impacto",J189)</f>
        <v>0</v>
      </c>
      <c r="L189" s="57"/>
      <c r="M189" s="48"/>
      <c r="N189" s="60"/>
      <c r="O189" s="9">
        <v>2</v>
      </c>
      <c r="P189" s="94"/>
      <c r="Q189" s="89"/>
      <c r="R189" s="83"/>
      <c r="S189" s="83"/>
      <c r="T189" s="85"/>
      <c r="U189" s="83"/>
      <c r="V189" s="83"/>
      <c r="W189" s="83"/>
      <c r="X189" s="130"/>
      <c r="Y189" s="77"/>
      <c r="Z189" s="85"/>
      <c r="AA189" s="77"/>
      <c r="AB189" s="79"/>
      <c r="AC189" s="81"/>
      <c r="AD189" s="83"/>
      <c r="AE189" s="19"/>
      <c r="AF189" s="20"/>
      <c r="AG189" s="21"/>
      <c r="AH189" s="21"/>
      <c r="AI189" s="19"/>
      <c r="AJ189" s="20"/>
    </row>
    <row r="190" spans="1:36" ht="16.5" x14ac:dyDescent="0.25">
      <c r="A190" s="63"/>
      <c r="B190" s="66"/>
      <c r="C190" s="66"/>
      <c r="D190" s="66"/>
      <c r="E190" s="69"/>
      <c r="F190" s="66"/>
      <c r="G190" s="72"/>
      <c r="H190" s="57"/>
      <c r="I190" s="48"/>
      <c r="J190" s="51"/>
      <c r="K190" s="54">
        <f t="shared" ca="1" si="138"/>
        <v>0</v>
      </c>
      <c r="L190" s="57"/>
      <c r="M190" s="48"/>
      <c r="N190" s="60"/>
      <c r="O190" s="9">
        <v>3</v>
      </c>
      <c r="P190" s="10"/>
      <c r="Q190" s="11" t="str">
        <f>IF(OR(R190="Preventivo",R190="Detectivo"),"Probabilidad",IF(R190="Correctivo","Impacto",""))</f>
        <v/>
      </c>
      <c r="R190" s="12"/>
      <c r="S190" s="12"/>
      <c r="T190" s="13" t="str">
        <f t="shared" ref="T190:T193" si="139">IF(AND(R190="Preventivo",S190="Automático"),"50%",IF(AND(R190="Preventivo",S190="Manual"),"40%",IF(AND(R190="Detectivo",S190="Automático"),"40%",IF(AND(R190="Detectivo",S190="Manual"),"30%",IF(AND(R190="Correctivo",S190="Automático"),"35%",IF(AND(R190="Correctivo",S190="Manual"),"25%",""))))))</f>
        <v/>
      </c>
      <c r="U190" s="12"/>
      <c r="V190" s="12"/>
      <c r="W190" s="12"/>
      <c r="X190" s="8" t="str">
        <f>IFERROR(IF(AND(Q189="Probabilidad",Q190="Probabilidad"),(Z189-(+Z189*T190)),IF(AND(Q189="Impacto",Q190="Probabilidad"),(Z188-(+Z188*T190)),IF(Q190="Impacto",Z189,""))),"")</f>
        <v/>
      </c>
      <c r="Y190" s="14" t="str">
        <f t="shared" si="124"/>
        <v/>
      </c>
      <c r="Z190" s="15" t="str">
        <f t="shared" ref="Z190:Z193" si="140">+X190</f>
        <v/>
      </c>
      <c r="AA190" s="14" t="str">
        <f t="shared" si="126"/>
        <v/>
      </c>
      <c r="AB190" s="16" t="str">
        <f>IFERROR(IF(AND(Q189="Impacto",Q190="Impacto"),(AB189-(+AB189*T190)),IF(AND(Q189="Probabilidad",Q190="Impacto"),(AB188-(+AB188*T190)),IF(Q190="Probabilidad",AB189,""))),"")</f>
        <v/>
      </c>
      <c r="AC190" s="17" t="str">
        <f t="shared" ref="AC190" si="141">IFERROR(IF(OR(AND(Y190="Muy Baja",AA190="Leve"),AND(Y190="Muy Baja",AA190="Menor"),AND(Y190="Baja",AA190="Leve")),"Bajo",IF(OR(AND(Y190="Muy baja",AA190="Moderado"),AND(Y190="Baja",AA190="Menor"),AND(Y190="Baja",AA190="Moderado"),AND(Y190="Media",AA190="Leve"),AND(Y190="Media",AA190="Menor"),AND(Y190="Media",AA190="Moderado"),AND(Y190="Alta",AA190="Leve"),AND(Y190="Alta",AA190="Menor")),"Moderado",IF(OR(AND(Y190="Muy Baja",AA190="Mayor"),AND(Y190="Baja",AA190="Mayor"),AND(Y190="Media",AA190="Mayor"),AND(Y190="Alta",AA190="Moderado"),AND(Y190="Alta",AA190="Mayor"),AND(Y190="Muy Alta",AA190="Leve"),AND(Y190="Muy Alta",AA190="Menor"),AND(Y190="Muy Alta",AA190="Moderado"),AND(Y190="Muy Alta",AA190="Mayor")),"Alto",IF(OR(AND(Y190="Muy Baja",AA190="Catastrófico"),AND(Y190="Baja",AA190="Catastrófico"),AND(Y190="Media",AA190="Catastrófico"),AND(Y190="Alta",AA190="Catastrófico"),AND(Y190="Muy Alta",AA190="Catastrófico")),"Extremo","")))),"")</f>
        <v/>
      </c>
      <c r="AD190" s="18"/>
      <c r="AE190" s="19"/>
      <c r="AF190" s="20"/>
      <c r="AG190" s="21"/>
      <c r="AH190" s="21"/>
      <c r="AI190" s="19"/>
      <c r="AJ190" s="20"/>
    </row>
    <row r="191" spans="1:36" ht="16.5" x14ac:dyDescent="0.25">
      <c r="A191" s="63"/>
      <c r="B191" s="66"/>
      <c r="C191" s="66"/>
      <c r="D191" s="66"/>
      <c r="E191" s="69"/>
      <c r="F191" s="66"/>
      <c r="G191" s="72"/>
      <c r="H191" s="57"/>
      <c r="I191" s="48"/>
      <c r="J191" s="51"/>
      <c r="K191" s="54">
        <f t="shared" ca="1" si="138"/>
        <v>0</v>
      </c>
      <c r="L191" s="57"/>
      <c r="M191" s="48"/>
      <c r="N191" s="60"/>
      <c r="O191" s="9">
        <v>4</v>
      </c>
      <c r="P191" s="22"/>
      <c r="Q191" s="11" t="str">
        <f t="shared" ref="Q191:Q193" si="142">IF(OR(R191="Preventivo",R191="Detectivo"),"Probabilidad",IF(R191="Correctivo","Impacto",""))</f>
        <v/>
      </c>
      <c r="R191" s="12"/>
      <c r="S191" s="12"/>
      <c r="T191" s="13" t="str">
        <f t="shared" si="139"/>
        <v/>
      </c>
      <c r="U191" s="12"/>
      <c r="V191" s="12"/>
      <c r="W191" s="12"/>
      <c r="X191" s="8" t="str">
        <f t="shared" ref="X191:X193" si="143">IFERROR(IF(AND(Q190="Probabilidad",Q191="Probabilidad"),(Z190-(+Z190*T191)),IF(AND(Q190="Impacto",Q191="Probabilidad"),(Z189-(+Z189*T191)),IF(Q191="Impacto",Z190,""))),"")</f>
        <v/>
      </c>
      <c r="Y191" s="14" t="str">
        <f t="shared" si="124"/>
        <v/>
      </c>
      <c r="Z191" s="15" t="str">
        <f t="shared" si="140"/>
        <v/>
      </c>
      <c r="AA191" s="14" t="str">
        <f t="shared" si="126"/>
        <v/>
      </c>
      <c r="AB191" s="16" t="str">
        <f t="shared" ref="AB191:AB193" si="144">IFERROR(IF(AND(Q190="Impacto",Q191="Impacto"),(AB190-(+AB190*T191)),IF(AND(Q190="Probabilidad",Q191="Impacto"),(AB189-(+AB189*T191)),IF(Q191="Probabilidad",AB190,""))),"")</f>
        <v/>
      </c>
      <c r="AC191" s="17" t="str">
        <f>IFERROR(IF(OR(AND(Y191="Muy Baja",AA191="Leve"),AND(Y191="Muy Baja",AA191="Menor"),AND(Y191="Baja",AA191="Leve")),"Bajo",IF(OR(AND(Y191="Muy baja",AA191="Moderado"),AND(Y191="Baja",AA191="Menor"),AND(Y191="Baja",AA191="Moderado"),AND(Y191="Media",AA191="Leve"),AND(Y191="Media",AA191="Menor"),AND(Y191="Media",AA191="Moderado"),AND(Y191="Alta",AA191="Leve"),AND(Y191="Alta",AA191="Menor")),"Moderado",IF(OR(AND(Y191="Muy Baja",AA191="Mayor"),AND(Y191="Baja",AA191="Mayor"),AND(Y191="Media",AA191="Mayor"),AND(Y191="Alta",AA191="Moderado"),AND(Y191="Alta",AA191="Mayor"),AND(Y191="Muy Alta",AA191="Leve"),AND(Y191="Muy Alta",AA191="Menor"),AND(Y191="Muy Alta",AA191="Moderado"),AND(Y191="Muy Alta",AA191="Mayor")),"Alto",IF(OR(AND(Y191="Muy Baja",AA191="Catastrófico"),AND(Y191="Baja",AA191="Catastrófico"),AND(Y191="Media",AA191="Catastrófico"),AND(Y191="Alta",AA191="Catastrófico"),AND(Y191="Muy Alta",AA191="Catastrófico")),"Extremo","")))),"")</f>
        <v/>
      </c>
      <c r="AD191" s="18"/>
      <c r="AE191" s="19"/>
      <c r="AF191" s="20"/>
      <c r="AG191" s="21"/>
      <c r="AH191" s="21"/>
      <c r="AI191" s="19"/>
      <c r="AJ191" s="20"/>
    </row>
    <row r="192" spans="1:36" ht="16.5" x14ac:dyDescent="0.25">
      <c r="A192" s="63"/>
      <c r="B192" s="66"/>
      <c r="C192" s="66"/>
      <c r="D192" s="66"/>
      <c r="E192" s="69"/>
      <c r="F192" s="66"/>
      <c r="G192" s="72"/>
      <c r="H192" s="57"/>
      <c r="I192" s="48"/>
      <c r="J192" s="51"/>
      <c r="K192" s="54">
        <f t="shared" ca="1" si="138"/>
        <v>0</v>
      </c>
      <c r="L192" s="57"/>
      <c r="M192" s="48"/>
      <c r="N192" s="60"/>
      <c r="O192" s="9">
        <v>5</v>
      </c>
      <c r="P192" s="22"/>
      <c r="Q192" s="11" t="str">
        <f t="shared" si="142"/>
        <v/>
      </c>
      <c r="R192" s="12"/>
      <c r="S192" s="12"/>
      <c r="T192" s="13" t="str">
        <f t="shared" si="139"/>
        <v/>
      </c>
      <c r="U192" s="12"/>
      <c r="V192" s="12"/>
      <c r="W192" s="12"/>
      <c r="X192" s="8" t="str">
        <f t="shared" si="143"/>
        <v/>
      </c>
      <c r="Y192" s="14" t="str">
        <f t="shared" si="124"/>
        <v/>
      </c>
      <c r="Z192" s="15" t="str">
        <f t="shared" si="140"/>
        <v/>
      </c>
      <c r="AA192" s="14" t="str">
        <f t="shared" si="126"/>
        <v/>
      </c>
      <c r="AB192" s="16" t="str">
        <f t="shared" si="144"/>
        <v/>
      </c>
      <c r="AC192" s="17" t="str">
        <f t="shared" ref="AC192:AC193" si="145">IFERROR(IF(OR(AND(Y192="Muy Baja",AA192="Leve"),AND(Y192="Muy Baja",AA192="Menor"),AND(Y192="Baja",AA192="Leve")),"Bajo",IF(OR(AND(Y192="Muy baja",AA192="Moderado"),AND(Y192="Baja",AA192="Menor"),AND(Y192="Baja",AA192="Moderado"),AND(Y192="Media",AA192="Leve"),AND(Y192="Media",AA192="Menor"),AND(Y192="Media",AA192="Moderado"),AND(Y192="Alta",AA192="Leve"),AND(Y192="Alta",AA192="Menor")),"Moderado",IF(OR(AND(Y192="Muy Baja",AA192="Mayor"),AND(Y192="Baja",AA192="Mayor"),AND(Y192="Media",AA192="Mayor"),AND(Y192="Alta",AA192="Moderado"),AND(Y192="Alta",AA192="Mayor"),AND(Y192="Muy Alta",AA192="Leve"),AND(Y192="Muy Alta",AA192="Menor"),AND(Y192="Muy Alta",AA192="Moderado"),AND(Y192="Muy Alta",AA192="Mayor")),"Alto",IF(OR(AND(Y192="Muy Baja",AA192="Catastrófico"),AND(Y192="Baja",AA192="Catastrófico"),AND(Y192="Media",AA192="Catastrófico"),AND(Y192="Alta",AA192="Catastrófico"),AND(Y192="Muy Alta",AA192="Catastrófico")),"Extremo","")))),"")</f>
        <v/>
      </c>
      <c r="AD192" s="18"/>
      <c r="AE192" s="19"/>
      <c r="AF192" s="20"/>
      <c r="AG192" s="21"/>
      <c r="AH192" s="21"/>
      <c r="AI192" s="19"/>
      <c r="AJ192" s="20"/>
    </row>
    <row r="193" spans="1:36" ht="16.5" x14ac:dyDescent="0.25">
      <c r="A193" s="64"/>
      <c r="B193" s="67"/>
      <c r="C193" s="67"/>
      <c r="D193" s="67"/>
      <c r="E193" s="70"/>
      <c r="F193" s="67"/>
      <c r="G193" s="73"/>
      <c r="H193" s="58"/>
      <c r="I193" s="49"/>
      <c r="J193" s="52"/>
      <c r="K193" s="55">
        <f t="shared" ca="1" si="138"/>
        <v>0</v>
      </c>
      <c r="L193" s="58"/>
      <c r="M193" s="49"/>
      <c r="N193" s="61"/>
      <c r="O193" s="9">
        <v>6</v>
      </c>
      <c r="P193" s="22"/>
      <c r="Q193" s="11" t="str">
        <f t="shared" si="142"/>
        <v/>
      </c>
      <c r="R193" s="12"/>
      <c r="S193" s="12"/>
      <c r="T193" s="13" t="str">
        <f t="shared" si="139"/>
        <v/>
      </c>
      <c r="U193" s="12"/>
      <c r="V193" s="12"/>
      <c r="W193" s="12"/>
      <c r="X193" s="8" t="str">
        <f t="shared" si="143"/>
        <v/>
      </c>
      <c r="Y193" s="14" t="str">
        <f t="shared" si="124"/>
        <v/>
      </c>
      <c r="Z193" s="15" t="str">
        <f t="shared" si="140"/>
        <v/>
      </c>
      <c r="AA193" s="14" t="str">
        <f t="shared" si="126"/>
        <v/>
      </c>
      <c r="AB193" s="16" t="str">
        <f t="shared" si="144"/>
        <v/>
      </c>
      <c r="AC193" s="17" t="str">
        <f t="shared" si="145"/>
        <v/>
      </c>
      <c r="AD193" s="18"/>
      <c r="AE193" s="19"/>
      <c r="AF193" s="20"/>
      <c r="AG193" s="21"/>
      <c r="AH193" s="21"/>
      <c r="AI193" s="19"/>
      <c r="AJ193" s="20"/>
    </row>
    <row r="194" spans="1:36" ht="75" x14ac:dyDescent="0.25">
      <c r="A194" s="62">
        <v>4</v>
      </c>
      <c r="B194" s="65" t="s">
        <v>57</v>
      </c>
      <c r="C194" s="65" t="s">
        <v>181</v>
      </c>
      <c r="D194" s="65" t="s">
        <v>182</v>
      </c>
      <c r="E194" s="68" t="s">
        <v>183</v>
      </c>
      <c r="F194" s="65" t="s">
        <v>48</v>
      </c>
      <c r="G194" s="71">
        <v>12</v>
      </c>
      <c r="H194" s="56" t="str">
        <f>IF(G194&lt;=0,"",IF(G194&lt;=2,"Muy Baja",IF(G194&lt;=24,"Baja",IF(G194&lt;=500,"Media",IF(G194&lt;=5000,"Alta","Muy Alta")))))</f>
        <v>Baja</v>
      </c>
      <c r="I194" s="47">
        <f>IF(H194="","",IF(H194="Muy Baja",0.2,IF(H194="Baja",0.4,IF(H194="Media",0.6,IF(H194="Alta",0.8,IF(H194="Muy Alta",1,))))))</f>
        <v>0.4</v>
      </c>
      <c r="J194" s="50" t="s">
        <v>184</v>
      </c>
      <c r="K194" s="53" t="str">
        <f>IF(NOT(ISERROR(MATCH(J194,'[11]Tabla Impacto'!$B$221:$B$223,0))),'[11]Tabla Impacto'!$F$223&amp;"Por favor no seleccionar los criterios de impacto(Afectación Económica o presupuestal y Pérdida Reputacional)",J194)</f>
        <v xml:space="preserve">     Mayor a 500 SMLMV </v>
      </c>
      <c r="L194" s="56" t="str">
        <f>IF(OR(K194='[11]Tabla Impacto'!$C$11,K194='[11]Tabla Impacto'!$D$11),"Leve",IF(OR(K194='[11]Tabla Impacto'!$C$12,K194='[11]Tabla Impacto'!$D$12),"Menor",IF(OR(K194='[11]Tabla Impacto'!$C$13,K194='[11]Tabla Impacto'!$D$13),"Moderado",IF(OR(K194='[11]Tabla Impacto'!$C$14,K194='[11]Tabla Impacto'!$D$14),"Mayor",IF(OR(K194='[11]Tabla Impacto'!$C$15,K194='[11]Tabla Impacto'!$D$15),"Catastrófico","")))))</f>
        <v>Catastrófico</v>
      </c>
      <c r="M194" s="47">
        <f>IF(L194="","",IF(L194="Leve",0.2,IF(L194="Menor",0.4,IF(L194="Moderado",0.6,IF(L194="Mayor",0.8,IF(L194="Catastrófico",1,))))))</f>
        <v>1</v>
      </c>
      <c r="N194" s="59" t="str">
        <f>IF(OR(AND(H194="Muy Baja",L194="Leve"),AND(H194="Muy Baja",L194="Menor"),AND(H194="Baja",L194="Leve")),"Bajo",IF(OR(AND(H194="Muy baja",L194="Moderado"),AND(H194="Baja",L194="Menor"),AND(H194="Baja",L194="Moderado"),AND(H194="Media",L194="Leve"),AND(H194="Media",L194="Menor"),AND(H194="Media",L194="Moderado"),AND(H194="Alta",L194="Leve"),AND(H194="Alta",L194="Menor")),"Moderado",IF(OR(AND(H194="Muy Baja",L194="Mayor"),AND(H194="Baja",L194="Mayor"),AND(H194="Media",L194="Mayor"),AND(H194="Alta",L194="Moderado"),AND(H194="Alta",L194="Mayor"),AND(H194="Muy Alta",L194="Leve"),AND(H194="Muy Alta",L194="Menor"),AND(H194="Muy Alta",L194="Moderado"),AND(H194="Muy Alta",L194="Mayor")),"Alto",IF(OR(AND(H194="Muy Baja",L194="Catastrófico"),AND(H194="Baja",L194="Catastrófico"),AND(H194="Media",L194="Catastrófico"),AND(H194="Alta",L194="Catastrófico"),AND(H194="Muy Alta",L194="Catastrófico")),"Extremo",""))))</f>
        <v>Extremo</v>
      </c>
      <c r="O194" s="9">
        <v>1</v>
      </c>
      <c r="P194" s="33" t="s">
        <v>185</v>
      </c>
      <c r="Q194" s="25" t="str">
        <f>IF(OR(R194="Preventivo",R194="Detectivo"),"Probabilidad",IF(R194="Correctivo","Impacto",""))</f>
        <v>Probabilidad</v>
      </c>
      <c r="R194" s="34" t="s">
        <v>51</v>
      </c>
      <c r="S194" s="34" t="s">
        <v>63</v>
      </c>
      <c r="T194" s="35" t="str">
        <f>IF(AND(R194="Preventivo",S194="Automático"),"50%",IF(AND(R194="Preventivo",S194="Manual"),"40%",IF(AND(R194="Detectivo",S194="Automático"),"40%",IF(AND(R194="Detectivo",S194="Manual"),"30%",IF(AND(R194="Correctivo",S194="Automático"),"35%",IF(AND(R194="Correctivo",S194="Manual"),"25%",""))))))</f>
        <v>40%</v>
      </c>
      <c r="U194" s="34" t="s">
        <v>53</v>
      </c>
      <c r="V194" s="34" t="s">
        <v>54</v>
      </c>
      <c r="W194" s="34" t="s">
        <v>55</v>
      </c>
      <c r="X194" s="7">
        <f>IFERROR(IF(Q194="Probabilidad",(I194-(+I194*T194)),IF(Q194="Impacto",I194,"")),"")</f>
        <v>0.24</v>
      </c>
      <c r="Y194" s="28" t="str">
        <f>IFERROR(IF(X194="","",IF(X194&lt;=0.2,"Muy Baja",IF(X194&lt;=0.4,"Baja",IF(X194&lt;=0.6,"Media",IF(X194&lt;=0.8,"Alta","Muy Alta"))))),"")</f>
        <v>Baja</v>
      </c>
      <c r="Z194" s="35">
        <f>+X194</f>
        <v>0.24</v>
      </c>
      <c r="AA194" s="36" t="str">
        <f>IFERROR(IF(AB194="","",IF(AB194&lt;=0.2,"Leve",IF(AB194&lt;=0.4,"Menor",IF(AB194&lt;=0.6,"Moderado",IF(AB194&lt;=0.8,"Mayor","Catastrófico"))))),"")</f>
        <v>Catastrófico</v>
      </c>
      <c r="AB194" s="37">
        <f>IFERROR(IF(Q194="Impacto",(M194-(+M194*T194)),IF(Q194="Probabilidad",M194,"")),"")</f>
        <v>1</v>
      </c>
      <c r="AC194" s="30" t="str">
        <f>IFERROR(IF(OR(AND(Y194="Muy Baja",AA194="Leve"),AND(Y194="Muy Baja",AA194="Menor"),AND(Y194="Baja",AA194="Leve")),"Bajo",IF(OR(AND(Y194="Muy baja",AA194="Moderado"),AND(Y194="Baja",AA194="Menor"),AND(Y194="Baja",AA194="Moderado"),AND(Y194="Media",AA194="Leve"),AND(Y194="Media",AA194="Menor"),AND(Y194="Media",AA194="Moderado"),AND(Y194="Alta",AA194="Leve"),AND(Y194="Alta",AA194="Menor")),"Moderado",IF(OR(AND(Y194="Muy Baja",AA194="Mayor"),AND(Y194="Baja",AA194="Mayor"),AND(Y194="Media",AA194="Mayor"),AND(Y194="Alta",AA194="Moderado"),AND(Y194="Alta",AA194="Mayor"),AND(Y194="Muy Alta",AA194="Leve"),AND(Y194="Muy Alta",AA194="Menor"),AND(Y194="Muy Alta",AA194="Moderado"),AND(Y194="Muy Alta",AA194="Mayor")),"Alto",IF(OR(AND(Y194="Muy Baja",AA194="Catastrófico"),AND(Y194="Baja",AA194="Catastrófico"),AND(Y194="Media",AA194="Catastrófico"),AND(Y194="Alta",AA194="Catastrófico"),AND(Y194="Muy Alta",AA194="Catastrófico")),"Extremo","")))),"")</f>
        <v>Extremo</v>
      </c>
      <c r="AD194" s="26" t="s">
        <v>64</v>
      </c>
      <c r="AE194" s="19"/>
      <c r="AF194" s="20"/>
      <c r="AG194" s="21"/>
      <c r="AH194" s="21"/>
      <c r="AI194" s="19"/>
      <c r="AJ194" s="20"/>
    </row>
    <row r="195" spans="1:36" ht="75" x14ac:dyDescent="0.25">
      <c r="A195" s="63"/>
      <c r="B195" s="66"/>
      <c r="C195" s="66"/>
      <c r="D195" s="66"/>
      <c r="E195" s="69"/>
      <c r="F195" s="66"/>
      <c r="G195" s="72"/>
      <c r="H195" s="57"/>
      <c r="I195" s="48"/>
      <c r="J195" s="51"/>
      <c r="K195" s="54">
        <f t="shared" ref="K195:K199" ca="1" si="146">IF(NOT(ISERROR(MATCH(J195,_xlfn.ANCHORARRAY(E206),0))),I208&amp;"Por favor no seleccionar los criterios de impacto",J195)</f>
        <v>0</v>
      </c>
      <c r="L195" s="57"/>
      <c r="M195" s="48"/>
      <c r="N195" s="60"/>
      <c r="O195" s="9">
        <v>2</v>
      </c>
      <c r="P195" s="38" t="s">
        <v>186</v>
      </c>
      <c r="Q195" s="25" t="str">
        <f>IF(OR(R195="Preventivo",R195="Detectivo"),"Probabilidad",IF(R195="Correctivo","Impacto",""))</f>
        <v>Probabilidad</v>
      </c>
      <c r="R195" s="34" t="s">
        <v>51</v>
      </c>
      <c r="S195" s="34" t="s">
        <v>63</v>
      </c>
      <c r="T195" s="35" t="str">
        <f>IF(AND(R195="Preventivo",S195="Automático"),"50%",IF(AND(R195="Preventivo",S195="Manual"),"40%",IF(AND(R195="Detectivo",S195="Automático"),"40%",IF(AND(R195="Detectivo",S195="Manual"),"30%",IF(AND(R195="Correctivo",S195="Automático"),"35%",IF(AND(R195="Correctivo",S195="Manual"),"25%",""))))))</f>
        <v>40%</v>
      </c>
      <c r="U195" s="34" t="s">
        <v>53</v>
      </c>
      <c r="V195" s="34" t="s">
        <v>54</v>
      </c>
      <c r="W195" s="34" t="s">
        <v>55</v>
      </c>
      <c r="X195" s="7">
        <f>IFERROR(IF(Q194="Probabilidad",(I194-(+I194*T195)),IF(Q195="Impacto",I194,"")),"")</f>
        <v>0.24</v>
      </c>
      <c r="Y195" s="28" t="str">
        <f>IFERROR(IF(X195="","",IF(X195&lt;=0.2,"Muy Baja",IF(X195&lt;=0.4,"Baja",IF(X195&lt;=0.6,"Media",IF(X195&lt;=0.8,"Alta","Muy Alta"))))),"")</f>
        <v>Baja</v>
      </c>
      <c r="Z195" s="27">
        <f>+X195</f>
        <v>0.24</v>
      </c>
      <c r="AA195" s="36" t="str">
        <f>IFERROR(IF(AB195="","",IF(AB195&lt;=0.2,"Leve",IF(AB195&lt;=0.4,"Menor",IF(AB195&lt;=0.6,"Moderado",IF(AB195&lt;=0.8,"Mayor","Catastrófico"))))),"")</f>
        <v>Catastrófico</v>
      </c>
      <c r="AB195" s="37">
        <f>IFERROR(IF(Q195="Impacto",(M195-(+M195*T195)),IF(Q195="Probabilidad",M194,"")),"")</f>
        <v>1</v>
      </c>
      <c r="AC195" s="30" t="str">
        <f>IFERROR(IF(OR(AND(Y195="Muy Baja",AA195="Leve"),AND(Y195="Muy Baja",AA195="Menor"),AND(Y195="Baja",AA195="Leve")),"Bajo",IF(OR(AND(Y195="Muy baja",AA195="Moderado"),AND(Y195="Baja",AA195="Menor"),AND(Y195="Baja",AA195="Moderado"),AND(Y195="Media",AA195="Leve"),AND(Y195="Media",AA195="Menor"),AND(Y195="Media",AA195="Moderado"),AND(Y195="Alta",AA195="Leve"),AND(Y195="Alta",AA195="Menor")),"Moderado",IF(OR(AND(Y195="Muy Baja",AA195="Mayor"),AND(Y195="Baja",AA195="Mayor"),AND(Y195="Media",AA195="Mayor"),AND(Y195="Alta",AA195="Moderado"),AND(Y195="Alta",AA195="Mayor"),AND(Y195="Muy Alta",AA195="Leve"),AND(Y195="Muy Alta",AA195="Menor"),AND(Y195="Muy Alta",AA195="Moderado"),AND(Y195="Muy Alta",AA195="Mayor")),"Alto",IF(OR(AND(Y195="Muy Baja",AA195="Catastrófico"),AND(Y195="Baja",AA195="Catastrófico"),AND(Y195="Media",AA195="Catastrófico"),AND(Y195="Alta",AA195="Catastrófico"),AND(Y195="Muy Alta",AA195="Catastrófico")),"Extremo","")))),"")</f>
        <v>Extremo</v>
      </c>
      <c r="AD195" s="26" t="s">
        <v>64</v>
      </c>
      <c r="AE195" s="19"/>
      <c r="AF195" s="20"/>
      <c r="AG195" s="21"/>
      <c r="AH195" s="21"/>
      <c r="AI195" s="19"/>
      <c r="AJ195" s="20"/>
    </row>
    <row r="196" spans="1:36" ht="16.5" x14ac:dyDescent="0.25">
      <c r="A196" s="63"/>
      <c r="B196" s="66"/>
      <c r="C196" s="66"/>
      <c r="D196" s="66"/>
      <c r="E196" s="69"/>
      <c r="F196" s="66"/>
      <c r="G196" s="72"/>
      <c r="H196" s="57"/>
      <c r="I196" s="48"/>
      <c r="J196" s="51"/>
      <c r="K196" s="54">
        <f t="shared" ca="1" si="146"/>
        <v>0</v>
      </c>
      <c r="L196" s="57"/>
      <c r="M196" s="48"/>
      <c r="N196" s="60"/>
      <c r="O196" s="9">
        <v>3</v>
      </c>
      <c r="P196" s="10"/>
      <c r="Q196" s="11" t="str">
        <f>IF(OR(R196="Preventivo",R196="Detectivo"),"Probabilidad",IF(R196="Correctivo","Impacto",""))</f>
        <v/>
      </c>
      <c r="R196" s="12"/>
      <c r="S196" s="12"/>
      <c r="T196" s="13" t="str">
        <f t="shared" ref="T196:T199" si="147">IF(AND(R196="Preventivo",S196="Automático"),"50%",IF(AND(R196="Preventivo",S196="Manual"),"40%",IF(AND(R196="Detectivo",S196="Automático"),"40%",IF(AND(R196="Detectivo",S196="Manual"),"30%",IF(AND(R196="Correctivo",S196="Automático"),"35%",IF(AND(R196="Correctivo",S196="Manual"),"25%",""))))))</f>
        <v/>
      </c>
      <c r="U196" s="12"/>
      <c r="V196" s="12"/>
      <c r="W196" s="12"/>
      <c r="X196" s="8" t="str">
        <f>IFERROR(IF(AND(Q195="Probabilidad",Q196="Probabilidad"),(Z195-(+Z195*T196)),IF(AND(Q195="Impacto",Q196="Probabilidad"),(Z194-(+Z194*T196)),IF(Q196="Impacto",Z195,""))),"")</f>
        <v/>
      </c>
      <c r="Y196" s="14" t="str">
        <f t="shared" si="124"/>
        <v/>
      </c>
      <c r="Z196" s="15" t="str">
        <f t="shared" ref="Z196:Z199" si="148">+X196</f>
        <v/>
      </c>
      <c r="AA196" s="14" t="str">
        <f t="shared" si="126"/>
        <v/>
      </c>
      <c r="AB196" s="16" t="str">
        <f>IFERROR(IF(AND(Q195="Impacto",Q196="Impacto"),(AB195-(+AB195*T196)),IF(AND(Q195="Probabilidad",Q196="Impacto"),(AB194-(+AB194*T196)),IF(Q196="Probabilidad",AB195,""))),"")</f>
        <v/>
      </c>
      <c r="AC196" s="17" t="str">
        <f t="shared" ref="AC196" si="149">IFERROR(IF(OR(AND(Y196="Muy Baja",AA196="Leve"),AND(Y196="Muy Baja",AA196="Menor"),AND(Y196="Baja",AA196="Leve")),"Bajo",IF(OR(AND(Y196="Muy baja",AA196="Moderado"),AND(Y196="Baja",AA196="Menor"),AND(Y196="Baja",AA196="Moderado"),AND(Y196="Media",AA196="Leve"),AND(Y196="Media",AA196="Menor"),AND(Y196="Media",AA196="Moderado"),AND(Y196="Alta",AA196="Leve"),AND(Y196="Alta",AA196="Menor")),"Moderado",IF(OR(AND(Y196="Muy Baja",AA196="Mayor"),AND(Y196="Baja",AA196="Mayor"),AND(Y196="Media",AA196="Mayor"),AND(Y196="Alta",AA196="Moderado"),AND(Y196="Alta",AA196="Mayor"),AND(Y196="Muy Alta",AA196="Leve"),AND(Y196="Muy Alta",AA196="Menor"),AND(Y196="Muy Alta",AA196="Moderado"),AND(Y196="Muy Alta",AA196="Mayor")),"Alto",IF(OR(AND(Y196="Muy Baja",AA196="Catastrófico"),AND(Y196="Baja",AA196="Catastrófico"),AND(Y196="Media",AA196="Catastrófico"),AND(Y196="Alta",AA196="Catastrófico"),AND(Y196="Muy Alta",AA196="Catastrófico")),"Extremo","")))),"")</f>
        <v/>
      </c>
      <c r="AD196" s="18"/>
      <c r="AE196" s="19"/>
      <c r="AF196" s="20"/>
      <c r="AG196" s="21"/>
      <c r="AH196" s="21"/>
      <c r="AI196" s="19"/>
      <c r="AJ196" s="20"/>
    </row>
    <row r="197" spans="1:36" ht="16.5" x14ac:dyDescent="0.25">
      <c r="A197" s="63"/>
      <c r="B197" s="66"/>
      <c r="C197" s="66"/>
      <c r="D197" s="66"/>
      <c r="E197" s="69"/>
      <c r="F197" s="66"/>
      <c r="G197" s="72"/>
      <c r="H197" s="57"/>
      <c r="I197" s="48"/>
      <c r="J197" s="51"/>
      <c r="K197" s="54">
        <f t="shared" ca="1" si="146"/>
        <v>0</v>
      </c>
      <c r="L197" s="57"/>
      <c r="M197" s="48"/>
      <c r="N197" s="60"/>
      <c r="O197" s="9">
        <v>4</v>
      </c>
      <c r="P197" s="22"/>
      <c r="Q197" s="11" t="str">
        <f t="shared" ref="Q197:Q199" si="150">IF(OR(R197="Preventivo",R197="Detectivo"),"Probabilidad",IF(R197="Correctivo","Impacto",""))</f>
        <v/>
      </c>
      <c r="R197" s="12"/>
      <c r="S197" s="12"/>
      <c r="T197" s="13" t="str">
        <f t="shared" si="147"/>
        <v/>
      </c>
      <c r="U197" s="12"/>
      <c r="V197" s="12"/>
      <c r="W197" s="12"/>
      <c r="X197" s="8" t="str">
        <f t="shared" ref="X197:X199" si="151">IFERROR(IF(AND(Q196="Probabilidad",Q197="Probabilidad"),(Z196-(+Z196*T197)),IF(AND(Q196="Impacto",Q197="Probabilidad"),(Z195-(+Z195*T197)),IF(Q197="Impacto",Z196,""))),"")</f>
        <v/>
      </c>
      <c r="Y197" s="14" t="str">
        <f t="shared" si="124"/>
        <v/>
      </c>
      <c r="Z197" s="15" t="str">
        <f t="shared" si="148"/>
        <v/>
      </c>
      <c r="AA197" s="14" t="str">
        <f t="shared" si="126"/>
        <v/>
      </c>
      <c r="AB197" s="16" t="str">
        <f t="shared" ref="AB197:AB199" si="152">IFERROR(IF(AND(Q196="Impacto",Q197="Impacto"),(AB196-(+AB196*T197)),IF(AND(Q196="Probabilidad",Q197="Impacto"),(AB195-(+AB195*T197)),IF(Q197="Probabilidad",AB196,""))),"")</f>
        <v/>
      </c>
      <c r="AC197" s="17" t="str">
        <f>IFERROR(IF(OR(AND(Y197="Muy Baja",AA197="Leve"),AND(Y197="Muy Baja",AA197="Menor"),AND(Y197="Baja",AA197="Leve")),"Bajo",IF(OR(AND(Y197="Muy baja",AA197="Moderado"),AND(Y197="Baja",AA197="Menor"),AND(Y197="Baja",AA197="Moderado"),AND(Y197="Media",AA197="Leve"),AND(Y197="Media",AA197="Menor"),AND(Y197="Media",AA197="Moderado"),AND(Y197="Alta",AA197="Leve"),AND(Y197="Alta",AA197="Menor")),"Moderado",IF(OR(AND(Y197="Muy Baja",AA197="Mayor"),AND(Y197="Baja",AA197="Mayor"),AND(Y197="Media",AA197="Mayor"),AND(Y197="Alta",AA197="Moderado"),AND(Y197="Alta",AA197="Mayor"),AND(Y197="Muy Alta",AA197="Leve"),AND(Y197="Muy Alta",AA197="Menor"),AND(Y197="Muy Alta",AA197="Moderado"),AND(Y197="Muy Alta",AA197="Mayor")),"Alto",IF(OR(AND(Y197="Muy Baja",AA197="Catastrófico"),AND(Y197="Baja",AA197="Catastrófico"),AND(Y197="Media",AA197="Catastrófico"),AND(Y197="Alta",AA197="Catastrófico"),AND(Y197="Muy Alta",AA197="Catastrófico")),"Extremo","")))),"")</f>
        <v/>
      </c>
      <c r="AD197" s="18"/>
      <c r="AE197" s="19"/>
      <c r="AF197" s="20"/>
      <c r="AG197" s="21"/>
      <c r="AH197" s="21"/>
      <c r="AI197" s="19"/>
      <c r="AJ197" s="20"/>
    </row>
    <row r="198" spans="1:36" ht="16.5" x14ac:dyDescent="0.25">
      <c r="A198" s="63"/>
      <c r="B198" s="66"/>
      <c r="C198" s="66"/>
      <c r="D198" s="66"/>
      <c r="E198" s="69"/>
      <c r="F198" s="66"/>
      <c r="G198" s="72"/>
      <c r="H198" s="57"/>
      <c r="I198" s="48"/>
      <c r="J198" s="51"/>
      <c r="K198" s="54">
        <f t="shared" ca="1" si="146"/>
        <v>0</v>
      </c>
      <c r="L198" s="57"/>
      <c r="M198" s="48"/>
      <c r="N198" s="60"/>
      <c r="O198" s="9">
        <v>5</v>
      </c>
      <c r="P198" s="22"/>
      <c r="Q198" s="11" t="str">
        <f t="shared" si="150"/>
        <v/>
      </c>
      <c r="R198" s="12"/>
      <c r="S198" s="12"/>
      <c r="T198" s="13" t="str">
        <f t="shared" si="147"/>
        <v/>
      </c>
      <c r="U198" s="12"/>
      <c r="V198" s="12"/>
      <c r="W198" s="12"/>
      <c r="X198" s="23" t="str">
        <f t="shared" si="151"/>
        <v/>
      </c>
      <c r="Y198" s="14" t="str">
        <f>IFERROR(IF(X198="","",IF(X198&lt;=0.2,"Muy Baja",IF(X198&lt;=0.4,"Baja",IF(X198&lt;=0.6,"Media",IF(X198&lt;=0.8,"Alta","Muy Alta"))))),"")</f>
        <v/>
      </c>
      <c r="Z198" s="15" t="str">
        <f t="shared" si="148"/>
        <v/>
      </c>
      <c r="AA198" s="14" t="str">
        <f t="shared" si="126"/>
        <v/>
      </c>
      <c r="AB198" s="16" t="str">
        <f t="shared" si="152"/>
        <v/>
      </c>
      <c r="AC198" s="17" t="str">
        <f t="shared" ref="AC198:AC199" si="153">IFERROR(IF(OR(AND(Y198="Muy Baja",AA198="Leve"),AND(Y198="Muy Baja",AA198="Menor"),AND(Y198="Baja",AA198="Leve")),"Bajo",IF(OR(AND(Y198="Muy baja",AA198="Moderado"),AND(Y198="Baja",AA198="Menor"),AND(Y198="Baja",AA198="Moderado"),AND(Y198="Media",AA198="Leve"),AND(Y198="Media",AA198="Menor"),AND(Y198="Media",AA198="Moderado"),AND(Y198="Alta",AA198="Leve"),AND(Y198="Alta",AA198="Menor")),"Moderado",IF(OR(AND(Y198="Muy Baja",AA198="Mayor"),AND(Y198="Baja",AA198="Mayor"),AND(Y198="Media",AA198="Mayor"),AND(Y198="Alta",AA198="Moderado"),AND(Y198="Alta",AA198="Mayor"),AND(Y198="Muy Alta",AA198="Leve"),AND(Y198="Muy Alta",AA198="Menor"),AND(Y198="Muy Alta",AA198="Moderado"),AND(Y198="Muy Alta",AA198="Mayor")),"Alto",IF(OR(AND(Y198="Muy Baja",AA198="Catastrófico"),AND(Y198="Baja",AA198="Catastrófico"),AND(Y198="Media",AA198="Catastrófico"),AND(Y198="Alta",AA198="Catastrófico"),AND(Y198="Muy Alta",AA198="Catastrófico")),"Extremo","")))),"")</f>
        <v/>
      </c>
      <c r="AD198" s="18"/>
      <c r="AE198" s="19"/>
      <c r="AF198" s="20"/>
      <c r="AG198" s="21"/>
      <c r="AH198" s="21"/>
      <c r="AI198" s="19"/>
      <c r="AJ198" s="20"/>
    </row>
    <row r="199" spans="1:36" ht="16.5" x14ac:dyDescent="0.25">
      <c r="A199" s="64"/>
      <c r="B199" s="67"/>
      <c r="C199" s="67"/>
      <c r="D199" s="67"/>
      <c r="E199" s="70"/>
      <c r="F199" s="67"/>
      <c r="G199" s="73"/>
      <c r="H199" s="58"/>
      <c r="I199" s="49"/>
      <c r="J199" s="52"/>
      <c r="K199" s="55">
        <f t="shared" ca="1" si="146"/>
        <v>0</v>
      </c>
      <c r="L199" s="58"/>
      <c r="M199" s="49"/>
      <c r="N199" s="61"/>
      <c r="O199" s="9">
        <v>6</v>
      </c>
      <c r="P199" s="22"/>
      <c r="Q199" s="11" t="str">
        <f t="shared" si="150"/>
        <v/>
      </c>
      <c r="R199" s="12"/>
      <c r="S199" s="12"/>
      <c r="T199" s="13" t="str">
        <f t="shared" si="147"/>
        <v/>
      </c>
      <c r="U199" s="12"/>
      <c r="V199" s="12"/>
      <c r="W199" s="12"/>
      <c r="X199" s="8" t="str">
        <f t="shared" si="151"/>
        <v/>
      </c>
      <c r="Y199" s="14" t="str">
        <f t="shared" si="124"/>
        <v/>
      </c>
      <c r="Z199" s="15" t="str">
        <f t="shared" si="148"/>
        <v/>
      </c>
      <c r="AA199" s="14" t="str">
        <f t="shared" si="126"/>
        <v/>
      </c>
      <c r="AB199" s="16" t="str">
        <f t="shared" si="152"/>
        <v/>
      </c>
      <c r="AC199" s="17" t="str">
        <f t="shared" si="153"/>
        <v/>
      </c>
      <c r="AD199" s="18"/>
      <c r="AE199" s="19"/>
      <c r="AF199" s="20"/>
      <c r="AG199" s="21"/>
      <c r="AH199" s="21"/>
      <c r="AI199" s="19"/>
      <c r="AJ199" s="20"/>
    </row>
    <row r="200" spans="1:36" ht="75" x14ac:dyDescent="0.25">
      <c r="A200" s="62">
        <v>5</v>
      </c>
      <c r="B200" s="65" t="s">
        <v>57</v>
      </c>
      <c r="C200" s="65" t="s">
        <v>187</v>
      </c>
      <c r="D200" s="65" t="s">
        <v>188</v>
      </c>
      <c r="E200" s="68" t="s">
        <v>189</v>
      </c>
      <c r="F200" s="65" t="s">
        <v>48</v>
      </c>
      <c r="G200" s="71">
        <v>12</v>
      </c>
      <c r="H200" s="56" t="str">
        <f>IF(G200&lt;=0,"",IF(G200&lt;=2,"Muy Baja",IF(G200&lt;=24,"Baja",IF(G200&lt;=500,"Media",IF(G200&lt;=5000,"Alta","Muy Alta")))))</f>
        <v>Baja</v>
      </c>
      <c r="I200" s="47">
        <f>IF(H200="","",IF(H200="Muy Baja",0.2,IF(H200="Baja",0.4,IF(H200="Media",0.6,IF(H200="Alta",0.8,IF(H200="Muy Alta",1,))))))</f>
        <v>0.4</v>
      </c>
      <c r="J200" s="50" t="s">
        <v>184</v>
      </c>
      <c r="K200" s="53" t="str">
        <f>IF(NOT(ISERROR(MATCH(J200,'[11]Tabla Impacto'!$B$221:$B$223,0))),'[11]Tabla Impacto'!$F$223&amp;"Por favor no seleccionar los criterios de impacto(Afectación Económica o presupuestal y Pérdida Reputacional)",J200)</f>
        <v xml:space="preserve">     Mayor a 500 SMLMV </v>
      </c>
      <c r="L200" s="56" t="str">
        <f>IF(OR(K200='[11]Tabla Impacto'!$C$11,K200='[11]Tabla Impacto'!$D$11),"Leve",IF(OR(K200='[11]Tabla Impacto'!$C$12,K200='[11]Tabla Impacto'!$D$12),"Menor",IF(OR(K200='[11]Tabla Impacto'!$C$13,K200='[11]Tabla Impacto'!$D$13),"Moderado",IF(OR(K200='[11]Tabla Impacto'!$C$14,K200='[11]Tabla Impacto'!$D$14),"Mayor",IF(OR(K200='[11]Tabla Impacto'!$C$15,K200='[11]Tabla Impacto'!$D$15),"Catastrófico","")))))</f>
        <v>Catastrófico</v>
      </c>
      <c r="M200" s="47">
        <f>IF(L200="","",IF(L200="Leve",0.2,IF(L200="Menor",0.4,IF(L200="Moderado",0.6,IF(L200="Mayor",0.8,IF(L200="Catastrófico",1,))))))</f>
        <v>1</v>
      </c>
      <c r="N200" s="59" t="str">
        <f>IF(OR(AND(H200="Muy Baja",L200="Leve"),AND(H200="Muy Baja",L200="Menor"),AND(H200="Baja",L200="Leve")),"Bajo",IF(OR(AND(H200="Muy baja",L200="Moderado"),AND(H200="Baja",L200="Menor"),AND(H200="Baja",L200="Moderado"),AND(H200="Media",L200="Leve"),AND(H200="Media",L200="Menor"),AND(H200="Media",L200="Moderado"),AND(H200="Alta",L200="Leve"),AND(H200="Alta",L200="Menor")),"Moderado",IF(OR(AND(H200="Muy Baja",L200="Mayor"),AND(H200="Baja",L200="Mayor"),AND(H200="Media",L200="Mayor"),AND(H200="Alta",L200="Moderado"),AND(H200="Alta",L200="Mayor"),AND(H200="Muy Alta",L200="Leve"),AND(H200="Muy Alta",L200="Menor"),AND(H200="Muy Alta",L200="Moderado"),AND(H200="Muy Alta",L200="Mayor")),"Alto",IF(OR(AND(H200="Muy Baja",L200="Catastrófico"),AND(H200="Baja",L200="Catastrófico"),AND(H200="Media",L200="Catastrófico"),AND(H200="Alta",L200="Catastrófico"),AND(H200="Muy Alta",L200="Catastrófico")),"Extremo",""))))</f>
        <v>Extremo</v>
      </c>
      <c r="O200" s="9">
        <v>1</v>
      </c>
      <c r="P200" s="38" t="s">
        <v>190</v>
      </c>
      <c r="Q200" s="39" t="str">
        <f>IF(OR(R200="Preventivo",R200="Detectivo"),"Probabilidad",IF(R200="Correctivo","Impacto",""))</f>
        <v>Probabilidad</v>
      </c>
      <c r="R200" s="34" t="s">
        <v>51</v>
      </c>
      <c r="S200" s="34" t="s">
        <v>63</v>
      </c>
      <c r="T200" s="35" t="str">
        <f>IF(AND(R200="Preventivo",S200="Automático"),"50%",IF(AND(R200="Preventivo",S200="Manual"),"40%",IF(AND(R200="Detectivo",S200="Automático"),"40%",IF(AND(R200="Detectivo",S200="Manual"),"30%",IF(AND(R200="Correctivo",S200="Automático"),"35%",IF(AND(R200="Correctivo",S200="Manual"),"25%",""))))))</f>
        <v>40%</v>
      </c>
      <c r="U200" s="34" t="s">
        <v>53</v>
      </c>
      <c r="V200" s="34" t="s">
        <v>54</v>
      </c>
      <c r="W200" s="34" t="s">
        <v>55</v>
      </c>
      <c r="X200" s="7">
        <f>IFERROR(IF(Q200="Probabilidad",(I200-(+I200*T200)),IF(Q200="Impacto",I200,"")),"")</f>
        <v>0.24</v>
      </c>
      <c r="Y200" s="28" t="str">
        <f>IFERROR(IF(X200="","",IF(X200&lt;=0.2,"Muy Baja",IF(X200&lt;=0.4,"Baja",IF(X200&lt;=0.6,"Media",IF(X200&lt;=0.8,"Alta","Muy Alta"))))),"")</f>
        <v>Baja</v>
      </c>
      <c r="Z200" s="27">
        <f>+X200</f>
        <v>0.24</v>
      </c>
      <c r="AA200" s="14" t="str">
        <f>IFERROR(IF(AB200="","",IF(AB200&lt;=0.2,"Leve",IF(AB200&lt;=0.4,"Menor",IF(AB200&lt;=0.6,"Moderado",IF(AB200&lt;=0.8,"Mayor","Catastrófico"))))),"")</f>
        <v>Catastrófico</v>
      </c>
      <c r="AB200" s="37">
        <f>IFERROR(IF(Q200="Impacto",(M200-(+M200*T200)),IF(Q200="Probabilidad",M200,"")),"")</f>
        <v>1</v>
      </c>
      <c r="AC200" s="17" t="str">
        <f>IFERROR(IF(OR(AND(Y200="Muy Baja",AA200="Leve"),AND(Y200="Muy Baja",AA200="Menor"),AND(Y200="Baja",AA200="Leve")),"Bajo",IF(OR(AND(Y200="Muy baja",AA200="Moderado"),AND(Y200="Baja",AA200="Menor"),AND(Y200="Baja",AA200="Moderado"),AND(Y200="Media",AA200="Leve"),AND(Y200="Media",AA200="Menor"),AND(Y200="Media",AA200="Moderado"),AND(Y200="Alta",AA200="Leve"),AND(Y200="Alta",AA200="Menor")),"Moderado",IF(OR(AND(Y200="Muy Baja",AA200="Mayor"),AND(Y200="Baja",AA200="Mayor"),AND(Y200="Media",AA200="Mayor"),AND(Y200="Alta",AA200="Moderado"),AND(Y200="Alta",AA200="Mayor"),AND(Y200="Muy Alta",AA200="Leve"),AND(Y200="Muy Alta",AA200="Menor"),AND(Y200="Muy Alta",AA200="Moderado"),AND(Y200="Muy Alta",AA200="Mayor")),"Alto",IF(OR(AND(Y200="Muy Baja",AA200="Catastrófico"),AND(Y200="Baja",AA200="Catastrófico"),AND(Y200="Media",AA200="Catastrófico"),AND(Y200="Alta",AA200="Catastrófico"),AND(Y200="Muy Alta",AA200="Catastrófico")),"Extremo","")))),"")</f>
        <v>Extremo</v>
      </c>
      <c r="AD200" s="26" t="s">
        <v>64</v>
      </c>
      <c r="AE200" s="19"/>
      <c r="AF200" s="20"/>
      <c r="AG200" s="21"/>
      <c r="AH200" s="21"/>
      <c r="AI200" s="19"/>
      <c r="AJ200" s="20"/>
    </row>
    <row r="201" spans="1:36" ht="75" x14ac:dyDescent="0.25">
      <c r="A201" s="63"/>
      <c r="B201" s="66"/>
      <c r="C201" s="66"/>
      <c r="D201" s="66"/>
      <c r="E201" s="69"/>
      <c r="F201" s="66"/>
      <c r="G201" s="72"/>
      <c r="H201" s="57"/>
      <c r="I201" s="48"/>
      <c r="J201" s="51"/>
      <c r="K201" s="54">
        <f t="shared" ref="K201:K205" ca="1" si="154">IF(NOT(ISERROR(MATCH(J201,_xlfn.ANCHORARRAY(E212),0))),I214&amp;"Por favor no seleccionar los criterios de impacto",J201)</f>
        <v>0</v>
      </c>
      <c r="L201" s="57"/>
      <c r="M201" s="48"/>
      <c r="N201" s="60"/>
      <c r="O201" s="9">
        <v>2</v>
      </c>
      <c r="P201" s="38" t="s">
        <v>191</v>
      </c>
      <c r="Q201" s="39" t="str">
        <f>IF(OR(R201="Preventivo",R201="Detectivo"),"Probabilidad",IF(R201="Correctivo","Impacto",""))</f>
        <v>Probabilidad</v>
      </c>
      <c r="R201" s="34" t="s">
        <v>51</v>
      </c>
      <c r="S201" s="34" t="s">
        <v>63</v>
      </c>
      <c r="T201" s="35" t="str">
        <f t="shared" ref="T201:T205" si="155">IF(AND(R201="Preventivo",S201="Automático"),"50%",IF(AND(R201="Preventivo",S201="Manual"),"40%",IF(AND(R201="Detectivo",S201="Automático"),"40%",IF(AND(R201="Detectivo",S201="Manual"),"30%",IF(AND(R201="Correctivo",S201="Automático"),"35%",IF(AND(R201="Correctivo",S201="Manual"),"25%",""))))))</f>
        <v>40%</v>
      </c>
      <c r="U201" s="34" t="s">
        <v>53</v>
      </c>
      <c r="V201" s="34" t="s">
        <v>54</v>
      </c>
      <c r="W201" s="34" t="s">
        <v>55</v>
      </c>
      <c r="X201" s="7">
        <f>IFERROR(IF(Q201="Probabilidad",(I200-(+I200*T201)),IF(Q200="Impacto",I200,"")),"")</f>
        <v>0.24</v>
      </c>
      <c r="Y201" s="28" t="str">
        <f>IFERROR(IF(X201="","",IF(X200&lt;=0.2,"Muy Baja",IF(X200&lt;=0.4,"Baja",IF(X200&lt;=0.6,"Media",IF(X200&lt;=0.8,"Alta","Muy Alta"))))),"")</f>
        <v>Baja</v>
      </c>
      <c r="Z201" s="27">
        <f t="shared" ref="Z201:Z205" si="156">+X201</f>
        <v>0.24</v>
      </c>
      <c r="AA201" s="14" t="str">
        <f t="shared" si="126"/>
        <v>Catastrófico</v>
      </c>
      <c r="AB201" s="27">
        <f>IFERROR(IF(AND(Q200="Impacto",Q201="Impacto"),(AB200-(+AB200*T201)),IF(Q201="Impacto",(M200-(+M200*T201)),IF(Q201="Probabilidad",AB200,""))),"")</f>
        <v>1</v>
      </c>
      <c r="AC201" s="17" t="str">
        <f t="shared" ref="AC201:AC202" si="157">IFERROR(IF(OR(AND(Y201="Muy Baja",AA201="Leve"),AND(Y201="Muy Baja",AA201="Menor"),AND(Y201="Baja",AA201="Leve")),"Bajo",IF(OR(AND(Y201="Muy baja",AA201="Moderado"),AND(Y201="Baja",AA201="Menor"),AND(Y201="Baja",AA201="Moderado"),AND(Y201="Media",AA201="Leve"),AND(Y201="Media",AA201="Menor"),AND(Y201="Media",AA201="Moderado"),AND(Y201="Alta",AA201="Leve"),AND(Y201="Alta",AA201="Menor")),"Moderado",IF(OR(AND(Y201="Muy Baja",AA201="Mayor"),AND(Y201="Baja",AA201="Mayor"),AND(Y201="Media",AA201="Mayor"),AND(Y201="Alta",AA201="Moderado"),AND(Y201="Alta",AA201="Mayor"),AND(Y201="Muy Alta",AA201="Leve"),AND(Y201="Muy Alta",AA201="Menor"),AND(Y201="Muy Alta",AA201="Moderado"),AND(Y201="Muy Alta",AA201="Mayor")),"Alto",IF(OR(AND(Y201="Muy Baja",AA201="Catastrófico"),AND(Y201="Baja",AA201="Catastrófico"),AND(Y201="Media",AA201="Catastrófico"),AND(Y201="Alta",AA201="Catastrófico"),AND(Y201="Muy Alta",AA201="Catastrófico")),"Extremo","")))),"")</f>
        <v>Extremo</v>
      </c>
      <c r="AD201" s="26" t="s">
        <v>64</v>
      </c>
      <c r="AE201" s="19"/>
      <c r="AF201" s="20"/>
      <c r="AG201" s="21"/>
      <c r="AH201" s="21"/>
      <c r="AI201" s="19"/>
      <c r="AJ201" s="20"/>
    </row>
    <row r="202" spans="1:36" ht="16.5" x14ac:dyDescent="0.25">
      <c r="A202" s="63"/>
      <c r="B202" s="66"/>
      <c r="C202" s="66"/>
      <c r="D202" s="66"/>
      <c r="E202" s="69"/>
      <c r="F202" s="66"/>
      <c r="G202" s="72"/>
      <c r="H202" s="57"/>
      <c r="I202" s="48"/>
      <c r="J202" s="51"/>
      <c r="K202" s="54">
        <f t="shared" ca="1" si="154"/>
        <v>0</v>
      </c>
      <c r="L202" s="57"/>
      <c r="M202" s="48"/>
      <c r="N202" s="60"/>
      <c r="O202" s="9">
        <v>3</v>
      </c>
      <c r="P202" s="10"/>
      <c r="Q202" s="11" t="str">
        <f>IF(OR(R202="Preventivo",R202="Detectivo"),"Probabilidad",IF(R202="Correctivo","Impacto",""))</f>
        <v/>
      </c>
      <c r="R202" s="12"/>
      <c r="S202" s="12"/>
      <c r="T202" s="13" t="str">
        <f t="shared" si="155"/>
        <v/>
      </c>
      <c r="U202" s="12"/>
      <c r="V202" s="12"/>
      <c r="W202" s="12"/>
      <c r="X202" s="8" t="str">
        <f>IFERROR(IF(AND(Q201="Probabilidad",Q202="Probabilidad"),(Z201-(+Z201*T202)),IF(AND(Q201="Impacto",Q202="Probabilidad"),(Z200-(+Z200*T202)),IF(Q202="Impacto",Z201,""))),"")</f>
        <v/>
      </c>
      <c r="Y202" s="14" t="str">
        <f t="shared" si="124"/>
        <v/>
      </c>
      <c r="Z202" s="15" t="str">
        <f t="shared" si="156"/>
        <v/>
      </c>
      <c r="AA202" s="14" t="str">
        <f t="shared" si="126"/>
        <v/>
      </c>
      <c r="AB202" s="16" t="str">
        <f>IFERROR(IF(AND(Q201="Impacto",Q202="Impacto"),(AB201-(+AB201*T202)),IF(AND(Q201="Probabilidad",Q202="Impacto"),(AB200-(+AB200*T202)),IF(Q202="Probabilidad",AB201,""))),"")</f>
        <v/>
      </c>
      <c r="AC202" s="17" t="str">
        <f t="shared" si="157"/>
        <v/>
      </c>
      <c r="AD202" s="18"/>
      <c r="AE202" s="19"/>
      <c r="AF202" s="20"/>
      <c r="AG202" s="21"/>
      <c r="AH202" s="21"/>
      <c r="AI202" s="19"/>
      <c r="AJ202" s="20"/>
    </row>
    <row r="203" spans="1:36" ht="16.5" x14ac:dyDescent="0.25">
      <c r="A203" s="63"/>
      <c r="B203" s="66"/>
      <c r="C203" s="66"/>
      <c r="D203" s="66"/>
      <c r="E203" s="69"/>
      <c r="F203" s="66"/>
      <c r="G203" s="72"/>
      <c r="H203" s="57"/>
      <c r="I203" s="48"/>
      <c r="J203" s="51"/>
      <c r="K203" s="54">
        <f t="shared" ca="1" si="154"/>
        <v>0</v>
      </c>
      <c r="L203" s="57"/>
      <c r="M203" s="48"/>
      <c r="N203" s="60"/>
      <c r="O203" s="9">
        <v>4</v>
      </c>
      <c r="P203" s="22"/>
      <c r="Q203" s="11" t="str">
        <f t="shared" ref="Q203:Q205" si="158">IF(OR(R203="Preventivo",R203="Detectivo"),"Probabilidad",IF(R203="Correctivo","Impacto",""))</f>
        <v/>
      </c>
      <c r="R203" s="12"/>
      <c r="S203" s="12"/>
      <c r="T203" s="13" t="str">
        <f t="shared" si="155"/>
        <v/>
      </c>
      <c r="U203" s="12"/>
      <c r="V203" s="12"/>
      <c r="W203" s="12"/>
      <c r="X203" s="8" t="str">
        <f t="shared" ref="X203:X205" si="159">IFERROR(IF(AND(Q202="Probabilidad",Q203="Probabilidad"),(Z202-(+Z202*T203)),IF(AND(Q202="Impacto",Q203="Probabilidad"),(Z201-(+Z201*T203)),IF(Q203="Impacto",Z202,""))),"")</f>
        <v/>
      </c>
      <c r="Y203" s="14" t="str">
        <f t="shared" si="124"/>
        <v/>
      </c>
      <c r="Z203" s="15" t="str">
        <f t="shared" si="156"/>
        <v/>
      </c>
      <c r="AA203" s="14" t="str">
        <f t="shared" si="126"/>
        <v/>
      </c>
      <c r="AB203" s="16" t="str">
        <f t="shared" ref="AB203:AB205" si="160">IFERROR(IF(AND(Q202="Impacto",Q203="Impacto"),(AB202-(+AB202*T203)),IF(AND(Q202="Probabilidad",Q203="Impacto"),(AB201-(+AB201*T203)),IF(Q203="Probabilidad",AB202,""))),"")</f>
        <v/>
      </c>
      <c r="AC203" s="17" t="str">
        <f>IFERROR(IF(OR(AND(Y203="Muy Baja",AA203="Leve"),AND(Y203="Muy Baja",AA203="Menor"),AND(Y203="Baja",AA203="Leve")),"Bajo",IF(OR(AND(Y203="Muy baja",AA203="Moderado"),AND(Y203="Baja",AA203="Menor"),AND(Y203="Baja",AA203="Moderado"),AND(Y203="Media",AA203="Leve"),AND(Y203="Media",AA203="Menor"),AND(Y203="Media",AA203="Moderado"),AND(Y203="Alta",AA203="Leve"),AND(Y203="Alta",AA203="Menor")),"Moderado",IF(OR(AND(Y203="Muy Baja",AA203="Mayor"),AND(Y203="Baja",AA203="Mayor"),AND(Y203="Media",AA203="Mayor"),AND(Y203="Alta",AA203="Moderado"),AND(Y203="Alta",AA203="Mayor"),AND(Y203="Muy Alta",AA203="Leve"),AND(Y203="Muy Alta",AA203="Menor"),AND(Y203="Muy Alta",AA203="Moderado"),AND(Y203="Muy Alta",AA203="Mayor")),"Alto",IF(OR(AND(Y203="Muy Baja",AA203="Catastrófico"),AND(Y203="Baja",AA203="Catastrófico"),AND(Y203="Media",AA203="Catastrófico"),AND(Y203="Alta",AA203="Catastrófico"),AND(Y203="Muy Alta",AA203="Catastrófico")),"Extremo","")))),"")</f>
        <v/>
      </c>
      <c r="AD203" s="18"/>
      <c r="AE203" s="19"/>
      <c r="AF203" s="20"/>
      <c r="AG203" s="21"/>
      <c r="AH203" s="21"/>
      <c r="AI203" s="19"/>
      <c r="AJ203" s="20"/>
    </row>
    <row r="204" spans="1:36" ht="16.5" x14ac:dyDescent="0.25">
      <c r="A204" s="63"/>
      <c r="B204" s="66"/>
      <c r="C204" s="66"/>
      <c r="D204" s="66"/>
      <c r="E204" s="69"/>
      <c r="F204" s="66"/>
      <c r="G204" s="72"/>
      <c r="H204" s="57"/>
      <c r="I204" s="48"/>
      <c r="J204" s="51"/>
      <c r="K204" s="54">
        <f t="shared" ca="1" si="154"/>
        <v>0</v>
      </c>
      <c r="L204" s="57"/>
      <c r="M204" s="48"/>
      <c r="N204" s="60"/>
      <c r="O204" s="9">
        <v>5</v>
      </c>
      <c r="P204" s="22"/>
      <c r="Q204" s="11" t="str">
        <f t="shared" si="158"/>
        <v/>
      </c>
      <c r="R204" s="12"/>
      <c r="S204" s="12"/>
      <c r="T204" s="13" t="str">
        <f t="shared" si="155"/>
        <v/>
      </c>
      <c r="U204" s="12"/>
      <c r="V204" s="12"/>
      <c r="W204" s="12"/>
      <c r="X204" s="8" t="str">
        <f t="shared" si="159"/>
        <v/>
      </c>
      <c r="Y204" s="14" t="str">
        <f t="shared" si="124"/>
        <v/>
      </c>
      <c r="Z204" s="15" t="str">
        <f t="shared" si="156"/>
        <v/>
      </c>
      <c r="AA204" s="14" t="str">
        <f t="shared" si="126"/>
        <v/>
      </c>
      <c r="AB204" s="16" t="str">
        <f t="shared" si="160"/>
        <v/>
      </c>
      <c r="AC204" s="17" t="str">
        <f t="shared" ref="AC204:AC205" si="161">IFERROR(IF(OR(AND(Y204="Muy Baja",AA204="Leve"),AND(Y204="Muy Baja",AA204="Menor"),AND(Y204="Baja",AA204="Leve")),"Bajo",IF(OR(AND(Y204="Muy baja",AA204="Moderado"),AND(Y204="Baja",AA204="Menor"),AND(Y204="Baja",AA204="Moderado"),AND(Y204="Media",AA204="Leve"),AND(Y204="Media",AA204="Menor"),AND(Y204="Media",AA204="Moderado"),AND(Y204="Alta",AA204="Leve"),AND(Y204="Alta",AA204="Menor")),"Moderado",IF(OR(AND(Y204="Muy Baja",AA204="Mayor"),AND(Y204="Baja",AA204="Mayor"),AND(Y204="Media",AA204="Mayor"),AND(Y204="Alta",AA204="Moderado"),AND(Y204="Alta",AA204="Mayor"),AND(Y204="Muy Alta",AA204="Leve"),AND(Y204="Muy Alta",AA204="Menor"),AND(Y204="Muy Alta",AA204="Moderado"),AND(Y204="Muy Alta",AA204="Mayor")),"Alto",IF(OR(AND(Y204="Muy Baja",AA204="Catastrófico"),AND(Y204="Baja",AA204="Catastrófico"),AND(Y204="Media",AA204="Catastrófico"),AND(Y204="Alta",AA204="Catastrófico"),AND(Y204="Muy Alta",AA204="Catastrófico")),"Extremo","")))),"")</f>
        <v/>
      </c>
      <c r="AD204" s="18"/>
      <c r="AE204" s="19"/>
      <c r="AF204" s="20"/>
      <c r="AG204" s="21"/>
      <c r="AH204" s="21"/>
      <c r="AI204" s="19"/>
      <c r="AJ204" s="20"/>
    </row>
    <row r="205" spans="1:36" ht="16.5" x14ac:dyDescent="0.25">
      <c r="A205" s="64"/>
      <c r="B205" s="67"/>
      <c r="C205" s="67"/>
      <c r="D205" s="67"/>
      <c r="E205" s="70"/>
      <c r="F205" s="67"/>
      <c r="G205" s="73"/>
      <c r="H205" s="58"/>
      <c r="I205" s="49"/>
      <c r="J205" s="52"/>
      <c r="K205" s="55">
        <f t="shared" ca="1" si="154"/>
        <v>0</v>
      </c>
      <c r="L205" s="58"/>
      <c r="M205" s="49"/>
      <c r="N205" s="61"/>
      <c r="O205" s="9">
        <v>6</v>
      </c>
      <c r="P205" s="22"/>
      <c r="Q205" s="11" t="str">
        <f t="shared" si="158"/>
        <v/>
      </c>
      <c r="R205" s="12"/>
      <c r="S205" s="12"/>
      <c r="T205" s="13" t="str">
        <f t="shared" si="155"/>
        <v/>
      </c>
      <c r="U205" s="12"/>
      <c r="V205" s="12"/>
      <c r="W205" s="12"/>
      <c r="X205" s="8" t="str">
        <f t="shared" si="159"/>
        <v/>
      </c>
      <c r="Y205" s="14" t="str">
        <f t="shared" si="124"/>
        <v/>
      </c>
      <c r="Z205" s="15" t="str">
        <f t="shared" si="156"/>
        <v/>
      </c>
      <c r="AA205" s="14" t="str">
        <f t="shared" si="126"/>
        <v/>
      </c>
      <c r="AB205" s="16" t="str">
        <f t="shared" si="160"/>
        <v/>
      </c>
      <c r="AC205" s="17" t="str">
        <f t="shared" si="161"/>
        <v/>
      </c>
      <c r="AD205" s="18"/>
      <c r="AE205" s="19"/>
      <c r="AF205" s="20"/>
      <c r="AG205" s="21"/>
      <c r="AH205" s="21"/>
      <c r="AI205" s="19"/>
      <c r="AJ205" s="20"/>
    </row>
    <row r="206" spans="1:36" ht="23.25" x14ac:dyDescent="0.3">
      <c r="A206" s="112" t="s">
        <v>0</v>
      </c>
      <c r="B206" s="113"/>
      <c r="C206" s="114" t="s">
        <v>192</v>
      </c>
      <c r="D206" s="115"/>
      <c r="E206" s="115"/>
      <c r="F206" s="115"/>
      <c r="G206" s="115"/>
      <c r="H206" s="115"/>
      <c r="I206" s="115"/>
      <c r="J206" s="115"/>
      <c r="K206" s="115"/>
      <c r="L206" s="115"/>
      <c r="M206" s="115"/>
      <c r="N206" s="116"/>
      <c r="O206" s="117"/>
      <c r="P206" s="117"/>
      <c r="Q206" s="117"/>
      <c r="R206" s="3"/>
      <c r="S206" s="3"/>
      <c r="T206" s="3"/>
      <c r="U206" s="3"/>
      <c r="V206" s="3"/>
      <c r="W206" s="3"/>
      <c r="X206" s="3"/>
      <c r="Y206" s="3"/>
      <c r="Z206" s="3"/>
      <c r="AA206" s="3"/>
      <c r="AB206" s="3"/>
      <c r="AC206" s="3"/>
      <c r="AD206" s="3"/>
      <c r="AE206" s="3"/>
      <c r="AF206" s="3"/>
      <c r="AG206" s="3"/>
      <c r="AH206" s="3"/>
      <c r="AI206" s="3"/>
      <c r="AJ206" s="3"/>
    </row>
    <row r="207" spans="1:36" ht="23.25" x14ac:dyDescent="0.3">
      <c r="A207" s="112" t="s">
        <v>2</v>
      </c>
      <c r="B207" s="113"/>
      <c r="C207" s="114" t="s">
        <v>193</v>
      </c>
      <c r="D207" s="115"/>
      <c r="E207" s="115"/>
      <c r="F207" s="115"/>
      <c r="G207" s="115"/>
      <c r="H207" s="115"/>
      <c r="I207" s="115"/>
      <c r="J207" s="115"/>
      <c r="K207" s="115"/>
      <c r="L207" s="115"/>
      <c r="M207" s="115"/>
      <c r="N207" s="116"/>
      <c r="O207" s="5"/>
      <c r="P207" s="3"/>
      <c r="Q207" s="3"/>
      <c r="R207" s="3"/>
      <c r="S207" s="3"/>
      <c r="T207" s="3"/>
      <c r="U207" s="3"/>
      <c r="V207" s="3"/>
      <c r="W207" s="3"/>
      <c r="X207" s="3"/>
      <c r="Y207" s="3"/>
      <c r="Z207" s="3"/>
      <c r="AA207" s="3"/>
      <c r="AB207" s="3"/>
      <c r="AC207" s="3"/>
      <c r="AD207" s="3"/>
      <c r="AE207" s="3"/>
      <c r="AF207" s="3"/>
      <c r="AG207" s="3"/>
      <c r="AH207" s="3"/>
      <c r="AI207" s="3"/>
      <c r="AJ207" s="3"/>
    </row>
    <row r="208" spans="1:36" ht="23.25" x14ac:dyDescent="0.3">
      <c r="A208" s="112" t="s">
        <v>4</v>
      </c>
      <c r="B208" s="113"/>
      <c r="C208" s="118" t="s">
        <v>166</v>
      </c>
      <c r="D208" s="119"/>
      <c r="E208" s="119"/>
      <c r="F208" s="119"/>
      <c r="G208" s="119"/>
      <c r="H208" s="119"/>
      <c r="I208" s="119"/>
      <c r="J208" s="119"/>
      <c r="K208" s="119"/>
      <c r="L208" s="119"/>
      <c r="M208" s="119"/>
      <c r="N208" s="120"/>
      <c r="O208" s="5"/>
      <c r="P208" s="3"/>
      <c r="Q208" s="3"/>
      <c r="R208" s="3"/>
      <c r="S208" s="3"/>
      <c r="T208" s="3"/>
      <c r="U208" s="3"/>
      <c r="V208" s="3"/>
      <c r="W208" s="3"/>
      <c r="X208" s="3"/>
      <c r="Y208" s="3"/>
      <c r="Z208" s="3"/>
      <c r="AA208" s="3"/>
      <c r="AB208" s="3"/>
      <c r="AC208" s="3"/>
      <c r="AD208" s="3"/>
      <c r="AE208" s="3"/>
      <c r="AF208" s="3"/>
      <c r="AG208" s="3"/>
      <c r="AH208" s="3"/>
      <c r="AI208" s="3"/>
      <c r="AJ208" s="3"/>
    </row>
    <row r="209" spans="1:36" ht="16.5" x14ac:dyDescent="0.25">
      <c r="A209" s="105" t="s">
        <v>6</v>
      </c>
      <c r="B209" s="106"/>
      <c r="C209" s="106"/>
      <c r="D209" s="106"/>
      <c r="E209" s="106"/>
      <c r="F209" s="106"/>
      <c r="G209" s="107"/>
      <c r="H209" s="105" t="s">
        <v>7</v>
      </c>
      <c r="I209" s="106"/>
      <c r="J209" s="106"/>
      <c r="K209" s="106"/>
      <c r="L209" s="106"/>
      <c r="M209" s="106"/>
      <c r="N209" s="107"/>
      <c r="O209" s="105" t="s">
        <v>8</v>
      </c>
      <c r="P209" s="106"/>
      <c r="Q209" s="106"/>
      <c r="R209" s="106"/>
      <c r="S209" s="106"/>
      <c r="T209" s="106"/>
      <c r="U209" s="106"/>
      <c r="V209" s="106"/>
      <c r="W209" s="107"/>
      <c r="X209" s="105" t="s">
        <v>9</v>
      </c>
      <c r="Y209" s="106"/>
      <c r="Z209" s="106"/>
      <c r="AA209" s="106"/>
      <c r="AB209" s="106"/>
      <c r="AC209" s="106"/>
      <c r="AD209" s="107"/>
      <c r="AE209" s="105" t="s">
        <v>10</v>
      </c>
      <c r="AF209" s="106"/>
      <c r="AG209" s="106"/>
      <c r="AH209" s="106"/>
      <c r="AI209" s="106"/>
      <c r="AJ209" s="107"/>
    </row>
    <row r="210" spans="1:36" ht="16.5" x14ac:dyDescent="0.25">
      <c r="A210" s="108" t="s">
        <v>11</v>
      </c>
      <c r="B210" s="110" t="s">
        <v>12</v>
      </c>
      <c r="C210" s="102" t="s">
        <v>13</v>
      </c>
      <c r="D210" s="102" t="s">
        <v>14</v>
      </c>
      <c r="E210" s="111" t="s">
        <v>15</v>
      </c>
      <c r="F210" s="103" t="s">
        <v>16</v>
      </c>
      <c r="G210" s="102" t="s">
        <v>17</v>
      </c>
      <c r="H210" s="104" t="s">
        <v>18</v>
      </c>
      <c r="I210" s="101" t="s">
        <v>19</v>
      </c>
      <c r="J210" s="103" t="s">
        <v>20</v>
      </c>
      <c r="K210" s="103" t="s">
        <v>21</v>
      </c>
      <c r="L210" s="99" t="s">
        <v>22</v>
      </c>
      <c r="M210" s="101" t="s">
        <v>19</v>
      </c>
      <c r="N210" s="102" t="s">
        <v>23</v>
      </c>
      <c r="O210" s="97" t="s">
        <v>24</v>
      </c>
      <c r="P210" s="95" t="s">
        <v>25</v>
      </c>
      <c r="Q210" s="103" t="s">
        <v>26</v>
      </c>
      <c r="R210" s="95" t="s">
        <v>27</v>
      </c>
      <c r="S210" s="95"/>
      <c r="T210" s="95"/>
      <c r="U210" s="95"/>
      <c r="V210" s="95"/>
      <c r="W210" s="95"/>
      <c r="X210" s="96" t="s">
        <v>28</v>
      </c>
      <c r="Y210" s="96" t="s">
        <v>29</v>
      </c>
      <c r="Z210" s="96" t="s">
        <v>19</v>
      </c>
      <c r="AA210" s="96" t="s">
        <v>30</v>
      </c>
      <c r="AB210" s="96" t="s">
        <v>19</v>
      </c>
      <c r="AC210" s="96" t="s">
        <v>31</v>
      </c>
      <c r="AD210" s="97" t="s">
        <v>32</v>
      </c>
      <c r="AE210" s="95" t="s">
        <v>10</v>
      </c>
      <c r="AF210" s="95" t="s">
        <v>33</v>
      </c>
      <c r="AG210" s="95" t="s">
        <v>34</v>
      </c>
      <c r="AH210" s="95" t="s">
        <v>35</v>
      </c>
      <c r="AI210" s="95" t="s">
        <v>36</v>
      </c>
      <c r="AJ210" s="95" t="s">
        <v>37</v>
      </c>
    </row>
    <row r="211" spans="1:36" ht="78.75" x14ac:dyDescent="0.25">
      <c r="A211" s="109"/>
      <c r="B211" s="110"/>
      <c r="C211" s="95"/>
      <c r="D211" s="95"/>
      <c r="E211" s="110"/>
      <c r="F211" s="102"/>
      <c r="G211" s="95"/>
      <c r="H211" s="102"/>
      <c r="I211" s="100"/>
      <c r="J211" s="102"/>
      <c r="K211" s="102"/>
      <c r="L211" s="100"/>
      <c r="M211" s="100"/>
      <c r="N211" s="95"/>
      <c r="O211" s="98"/>
      <c r="P211" s="95"/>
      <c r="Q211" s="102"/>
      <c r="R211" s="6" t="s">
        <v>38</v>
      </c>
      <c r="S211" s="6" t="s">
        <v>39</v>
      </c>
      <c r="T211" s="6" t="s">
        <v>40</v>
      </c>
      <c r="U211" s="6" t="s">
        <v>41</v>
      </c>
      <c r="V211" s="6" t="s">
        <v>42</v>
      </c>
      <c r="W211" s="6" t="s">
        <v>43</v>
      </c>
      <c r="X211" s="96"/>
      <c r="Y211" s="96"/>
      <c r="Z211" s="96"/>
      <c r="AA211" s="96"/>
      <c r="AB211" s="96"/>
      <c r="AC211" s="96"/>
      <c r="AD211" s="98"/>
      <c r="AE211" s="95"/>
      <c r="AF211" s="95"/>
      <c r="AG211" s="95"/>
      <c r="AH211" s="95"/>
      <c r="AI211" s="95"/>
      <c r="AJ211" s="95"/>
    </row>
    <row r="212" spans="1:36" ht="16.5" x14ac:dyDescent="0.25">
      <c r="A212" s="62">
        <v>1</v>
      </c>
      <c r="B212" s="65" t="s">
        <v>68</v>
      </c>
      <c r="C212" s="65" t="s">
        <v>194</v>
      </c>
      <c r="D212" s="65" t="s">
        <v>195</v>
      </c>
      <c r="E212" s="68" t="s">
        <v>196</v>
      </c>
      <c r="F212" s="65" t="s">
        <v>48</v>
      </c>
      <c r="G212" s="71">
        <v>5556</v>
      </c>
      <c r="H212" s="56" t="str">
        <f>IF(G212&lt;=0,"",IF(G212&lt;=2,"Muy Baja",IF(G212&lt;=24,"Baja",IF(G212&lt;=500,"Media",IF(G212&lt;=5000,"Alta","Muy Alta")))))</f>
        <v>Muy Alta</v>
      </c>
      <c r="I212" s="47">
        <f>IF(H212="","",IF(H212="Muy Baja",0.2,IF(H212="Baja",0.4,IF(H212="Media",0.6,IF(H212="Alta",0.8,IF(H212="Muy Alta",1,))))))</f>
        <v>1</v>
      </c>
      <c r="J212" s="50" t="s">
        <v>72</v>
      </c>
      <c r="K212" s="53" t="str">
        <f>IF(NOT(ISERROR(MATCH(J212,'[12]Tabla Impacto'!$B$221:$B$223,0))),'[12]Tabla Impacto'!$F$223&amp;"Por favor no seleccionar los criterios de impacto(Afectación Económica o presupuestal y Pérdida Reputacional)",J212)</f>
        <v xml:space="preserve">     Afectación menor a 10 SMLMV .</v>
      </c>
      <c r="L212" s="56" t="str">
        <f>IF(OR(K212='[12]Tabla Impacto'!$C$11,K212='[12]Tabla Impacto'!$D$11),"Leve",IF(OR(K212='[12]Tabla Impacto'!$C$12,K212='[12]Tabla Impacto'!$D$12),"Menor",IF(OR(K212='[12]Tabla Impacto'!$C$13,K212='[12]Tabla Impacto'!$D$13),"Moderado",IF(OR(K212='[12]Tabla Impacto'!$C$14,K212='[12]Tabla Impacto'!$D$14),"Mayor",IF(OR(K212='[12]Tabla Impacto'!$C$15,K212='[12]Tabla Impacto'!$D$15),"Catastrófico","")))))</f>
        <v>Leve</v>
      </c>
      <c r="M212" s="47">
        <f>IF(L212="","",IF(L212="Leve",0.2,IF(L212="Menor",0.4,IF(L212="Moderado",0.6,IF(L212="Mayor",0.8,IF(L212="Catastrófico",1,))))))</f>
        <v>0.2</v>
      </c>
      <c r="N212" s="59" t="str">
        <f>IF(OR(AND(H212="Muy Baja",L212="Leve"),AND(H212="Muy Baja",L212="Menor"),AND(H212="Baja",L212="Leve")),"Bajo",IF(OR(AND(H212="Muy baja",L212="Moderado"),AND(H212="Baja",L212="Menor"),AND(H212="Baja",L212="Moderado"),AND(H212="Media",L212="Leve"),AND(H212="Media",L212="Menor"),AND(H212="Media",L212="Moderado"),AND(H212="Alta",L212="Leve"),AND(H212="Alta",L212="Menor")),"Moderado",IF(OR(AND(H212="Muy Baja",L212="Mayor"),AND(H212="Baja",L212="Mayor"),AND(H212="Media",L212="Mayor"),AND(H212="Alta",L212="Moderado"),AND(H212="Alta",L212="Mayor"),AND(H212="Muy Alta",L212="Leve"),AND(H212="Muy Alta",L212="Menor"),AND(H212="Muy Alta",L212="Moderado"),AND(H212="Muy Alta",L212="Mayor")),"Alto",IF(OR(AND(H212="Muy Baja",L212="Catastrófico"),AND(H212="Baja",L212="Catastrófico"),AND(H212="Media",L212="Catastrófico"),AND(H212="Alta",L212="Catastrófico"),AND(H212="Muy Alta",L212="Catastrófico")),"Extremo",""))))</f>
        <v>Alto</v>
      </c>
      <c r="O212" s="9">
        <v>1</v>
      </c>
      <c r="P212" s="121" t="s">
        <v>197</v>
      </c>
      <c r="Q212" s="88" t="str">
        <f>IF(OR(R212="Preventivo",R212="Detectivo"),"Probabilidad",IF(R212="Correctivo","Impacto",""))</f>
        <v>Probabilidad</v>
      </c>
      <c r="R212" s="82" t="s">
        <v>51</v>
      </c>
      <c r="S212" s="82" t="s">
        <v>63</v>
      </c>
      <c r="T212" s="84" t="str">
        <f>IF(AND(R212="Preventivo",S212="Automático"),"50%",IF(AND(R212="Preventivo",S212="Manual"),"40%",IF(AND(R212="Detectivo",S212="Automático"),"40%",IF(AND(R212="Detectivo",S212="Manual"),"30%",IF(AND(R212="Correctivo",S212="Automático"),"35%",IF(AND(R212="Correctivo",S212="Manual"),"25%",""))))))</f>
        <v>40%</v>
      </c>
      <c r="U212" s="82" t="s">
        <v>53</v>
      </c>
      <c r="V212" s="82" t="s">
        <v>54</v>
      </c>
      <c r="W212" s="82" t="s">
        <v>55</v>
      </c>
      <c r="X212" s="7">
        <f>IFERROR(IF(Q212="Probabilidad",(I212-(+I212*T212)),IF(Q212="Impacto",I212,"")),"")</f>
        <v>0.6</v>
      </c>
      <c r="Y212" s="76" t="str">
        <f>IFERROR(IF(X212="","",IF(X212&lt;=0.2,"Muy Baja",IF(X212&lt;=0.4,"Baja",IF(X212&lt;=0.6,"Media",IF(X212&lt;=0.8,"Alta","Muy Alta"))))),"")</f>
        <v>Media</v>
      </c>
      <c r="Z212" s="84">
        <f>+X212</f>
        <v>0.6</v>
      </c>
      <c r="AA212" s="76" t="str">
        <f>IFERROR(IF(AB212="","",IF(AB212&lt;=0.2,"Leve",IF(AB212&lt;=0.4,"Menor",IF(AB212&lt;=0.6,"Moderado",IF(AB212&lt;=0.8,"Mayor","Catastrófico"))))),"")</f>
        <v>Leve</v>
      </c>
      <c r="AB212" s="84">
        <f>IFERROR(IF(Q212="Impacto",(M212-(+M212*T212)),IF(Q212="Probabilidad",M212,"")),"")</f>
        <v>0.2</v>
      </c>
      <c r="AC212" s="80" t="str">
        <f>IFERROR(IF(OR(AND(Y212="Muy Baja",AA212="Leve"),AND(Y212="Muy Baja",AA212="Menor"),AND(Y212="Baja",AA212="Leve")),"Bajo",IF(OR(AND(Y212="Muy baja",AA212="Moderado"),AND(Y212="Baja",AA212="Menor"),AND(Y212="Baja",AA212="Moderado"),AND(Y212="Media",AA212="Leve"),AND(Y212="Media",AA212="Menor"),AND(Y212="Media",AA212="Moderado"),AND(Y212="Alta",AA212="Leve"),AND(Y212="Alta",AA212="Menor")),"Moderado",IF(OR(AND(Y212="Muy Baja",AA212="Mayor"),AND(Y212="Baja",AA212="Mayor"),AND(Y212="Media",AA212="Mayor"),AND(Y212="Alta",AA212="Moderado"),AND(Y212="Alta",AA212="Mayor"),AND(Y212="Muy Alta",AA212="Leve"),AND(Y212="Muy Alta",AA212="Menor"),AND(Y212="Muy Alta",AA212="Moderado"),AND(Y212="Muy Alta",AA212="Mayor")),"Alto",IF(OR(AND(Y212="Muy Baja",AA212="Catastrófico"),AND(Y212="Baja",AA212="Catastrófico"),AND(Y212="Media",AA212="Catastrófico"),AND(Y212="Alta",AA212="Catastrófico"),AND(Y212="Muy Alta",AA212="Catastrófico")),"Extremo","")))),"")</f>
        <v>Moderado</v>
      </c>
      <c r="AD212" s="82" t="s">
        <v>64</v>
      </c>
      <c r="AE212" s="123"/>
      <c r="AF212" s="125"/>
      <c r="AG212" s="127"/>
      <c r="AH212" s="127"/>
      <c r="AI212" s="123"/>
      <c r="AJ212" s="125"/>
    </row>
    <row r="213" spans="1:36" ht="16.5" x14ac:dyDescent="0.25">
      <c r="A213" s="63"/>
      <c r="B213" s="66"/>
      <c r="C213" s="66"/>
      <c r="D213" s="66"/>
      <c r="E213" s="69"/>
      <c r="F213" s="66"/>
      <c r="G213" s="72"/>
      <c r="H213" s="57"/>
      <c r="I213" s="48"/>
      <c r="J213" s="51"/>
      <c r="K213" s="54">
        <f ca="1">IF(NOT(ISERROR(MATCH(J213,_xlfn.ANCHORARRAY(E224),0))),I226&amp;"Por favor no seleccionar los criterios de impacto",J213)</f>
        <v>0</v>
      </c>
      <c r="L213" s="57"/>
      <c r="M213" s="48"/>
      <c r="N213" s="60"/>
      <c r="O213" s="9">
        <v>2</v>
      </c>
      <c r="P213" s="122"/>
      <c r="Q213" s="89"/>
      <c r="R213" s="83"/>
      <c r="S213" s="83"/>
      <c r="T213" s="85"/>
      <c r="U213" s="83"/>
      <c r="V213" s="83"/>
      <c r="W213" s="83"/>
      <c r="X213" s="8" t="str">
        <f>IFERROR(IF(AND(Q212="Probabilidad",Q213="Probabilidad"),(Z212-(+Z212*T213)),IF(Q213="Probabilidad",(I212-(+I212*T213)),IF(Q213="Impacto",Z212,""))),"")</f>
        <v/>
      </c>
      <c r="Y213" s="77"/>
      <c r="Z213" s="85"/>
      <c r="AA213" s="77"/>
      <c r="AB213" s="85"/>
      <c r="AC213" s="81"/>
      <c r="AD213" s="83"/>
      <c r="AE213" s="124"/>
      <c r="AF213" s="126"/>
      <c r="AG213" s="128"/>
      <c r="AH213" s="128"/>
      <c r="AI213" s="124"/>
      <c r="AJ213" s="126"/>
    </row>
    <row r="214" spans="1:36" ht="16.5" hidden="1" x14ac:dyDescent="0.25">
      <c r="A214" s="63"/>
      <c r="B214" s="66"/>
      <c r="C214" s="66"/>
      <c r="D214" s="66"/>
      <c r="E214" s="69"/>
      <c r="F214" s="66"/>
      <c r="G214" s="72"/>
      <c r="H214" s="57"/>
      <c r="I214" s="48"/>
      <c r="J214" s="51"/>
      <c r="K214" s="54">
        <f ca="1">IF(NOT(ISERROR(MATCH(J214,_xlfn.ANCHORARRAY(E225),0))),I227&amp;"Por favor no seleccionar los criterios de impacto",J214)</f>
        <v>0</v>
      </c>
      <c r="L214" s="57"/>
      <c r="M214" s="48"/>
      <c r="N214" s="60"/>
      <c r="O214" s="9">
        <v>3</v>
      </c>
      <c r="P214" s="10"/>
      <c r="Q214" s="11" t="str">
        <f>IF(OR(R214="Preventivo",R214="Detectivo"),"Probabilidad",IF(R214="Correctivo","Impacto",""))</f>
        <v/>
      </c>
      <c r="R214" s="12"/>
      <c r="S214" s="12"/>
      <c r="T214" s="13" t="str">
        <f t="shared" ref="T214:T217" si="162">IF(AND(R214="Preventivo",S214="Automático"),"50%",IF(AND(R214="Preventivo",S214="Manual"),"40%",IF(AND(R214="Detectivo",S214="Automático"),"40%",IF(AND(R214="Detectivo",S214="Manual"),"30%",IF(AND(R214="Correctivo",S214="Automático"),"35%",IF(AND(R214="Correctivo",S214="Manual"),"25%",""))))))</f>
        <v/>
      </c>
      <c r="U214" s="12"/>
      <c r="V214" s="12"/>
      <c r="W214" s="12"/>
      <c r="X214" s="8" t="str">
        <f>IFERROR(IF(AND(Q213="Probabilidad",Q214="Probabilidad"),(Z213-(+Z213*T214)),IF(AND(Q213="Impacto",Q214="Probabilidad"),(Z212-(+Z212*T214)),IF(Q214="Impacto",Z213,""))),"")</f>
        <v/>
      </c>
      <c r="Y214" s="14" t="str">
        <f t="shared" ref="Y214:Y241" si="163">IFERROR(IF(X214="","",IF(X214&lt;=0.2,"Muy Baja",IF(X214&lt;=0.4,"Baja",IF(X214&lt;=0.6,"Media",IF(X214&lt;=0.8,"Alta","Muy Alta"))))),"")</f>
        <v/>
      </c>
      <c r="Z214" s="15" t="str">
        <f t="shared" ref="Z214:Z217" si="164">+X214</f>
        <v/>
      </c>
      <c r="AA214" s="14" t="str">
        <f t="shared" ref="AA214:AA241" si="165">IFERROR(IF(AB214="","",IF(AB214&lt;=0.2,"Leve",IF(AB214&lt;=0.4,"Menor",IF(AB214&lt;=0.6,"Moderado",IF(AB214&lt;=0.8,"Mayor","Catastrófico"))))),"")</f>
        <v/>
      </c>
      <c r="AB214" s="16" t="str">
        <f>IFERROR(IF(AND(Q213="Impacto",Q214="Impacto"),(AB213-(+AB213*T214)),IF(AND(Q213="Probabilidad",Q214="Impacto"),(AB212-(+AB212*T214)),IF(Q214="Probabilidad",AB213,""))),"")</f>
        <v/>
      </c>
      <c r="AC214" s="17" t="str">
        <f t="shared" ref="AC214:AC217" si="166">IFERROR(IF(OR(AND(Y214="Muy Baja",AA214="Leve"),AND(Y214="Muy Baja",AA214="Menor"),AND(Y214="Baja",AA214="Leve")),"Bajo",IF(OR(AND(Y214="Muy baja",AA214="Moderado"),AND(Y214="Baja",AA214="Menor"),AND(Y214="Baja",AA214="Moderado"),AND(Y214="Media",AA214="Leve"),AND(Y214="Media",AA214="Menor"),AND(Y214="Media",AA214="Moderado"),AND(Y214="Alta",AA214="Leve"),AND(Y214="Alta",AA214="Menor")),"Moderado",IF(OR(AND(Y214="Muy Baja",AA214="Mayor"),AND(Y214="Baja",AA214="Mayor"),AND(Y214="Media",AA214="Mayor"),AND(Y214="Alta",AA214="Moderado"),AND(Y214="Alta",AA214="Mayor"),AND(Y214="Muy Alta",AA214="Leve"),AND(Y214="Muy Alta",AA214="Menor"),AND(Y214="Muy Alta",AA214="Moderado"),AND(Y214="Muy Alta",AA214="Mayor")),"Alto",IF(OR(AND(Y214="Muy Baja",AA214="Catastrófico"),AND(Y214="Baja",AA214="Catastrófico"),AND(Y214="Media",AA214="Catastrófico"),AND(Y214="Alta",AA214="Catastrófico"),AND(Y214="Muy Alta",AA214="Catastrófico")),"Extremo","")))),"")</f>
        <v/>
      </c>
      <c r="AD214" s="18"/>
      <c r="AE214" s="19"/>
      <c r="AF214" s="20"/>
      <c r="AG214" s="21"/>
      <c r="AH214" s="21"/>
      <c r="AI214" s="19"/>
      <c r="AJ214" s="20"/>
    </row>
    <row r="215" spans="1:36" ht="16.5" hidden="1" x14ac:dyDescent="0.25">
      <c r="A215" s="63"/>
      <c r="B215" s="66"/>
      <c r="C215" s="66"/>
      <c r="D215" s="66"/>
      <c r="E215" s="69"/>
      <c r="F215" s="66"/>
      <c r="G215" s="72"/>
      <c r="H215" s="57"/>
      <c r="I215" s="48"/>
      <c r="J215" s="51"/>
      <c r="K215" s="54">
        <f ca="1">IF(NOT(ISERROR(MATCH(J215,_xlfn.ANCHORARRAY(E226),0))),I228&amp;"Por favor no seleccionar los criterios de impacto",J215)</f>
        <v>0</v>
      </c>
      <c r="L215" s="57"/>
      <c r="M215" s="48"/>
      <c r="N215" s="60"/>
      <c r="O215" s="9">
        <v>4</v>
      </c>
      <c r="P215" s="22"/>
      <c r="Q215" s="11" t="str">
        <f t="shared" ref="Q215:Q217" si="167">IF(OR(R215="Preventivo",R215="Detectivo"),"Probabilidad",IF(R215="Correctivo","Impacto",""))</f>
        <v/>
      </c>
      <c r="R215" s="12"/>
      <c r="S215" s="12"/>
      <c r="T215" s="13" t="str">
        <f t="shared" si="162"/>
        <v/>
      </c>
      <c r="U215" s="12"/>
      <c r="V215" s="12"/>
      <c r="W215" s="12"/>
      <c r="X215" s="8" t="str">
        <f t="shared" ref="X215:X217" si="168">IFERROR(IF(AND(Q214="Probabilidad",Q215="Probabilidad"),(Z214-(+Z214*T215)),IF(AND(Q214="Impacto",Q215="Probabilidad"),(Z213-(+Z213*T215)),IF(Q215="Impacto",Z214,""))),"")</f>
        <v/>
      </c>
      <c r="Y215" s="14" t="str">
        <f t="shared" si="163"/>
        <v/>
      </c>
      <c r="Z215" s="15" t="str">
        <f t="shared" si="164"/>
        <v/>
      </c>
      <c r="AA215" s="14" t="str">
        <f t="shared" si="165"/>
        <v/>
      </c>
      <c r="AB215" s="16" t="str">
        <f t="shared" ref="AB215:AB217" si="169">IFERROR(IF(AND(Q214="Impacto",Q215="Impacto"),(AB214-(+AB214*T215)),IF(AND(Q214="Probabilidad",Q215="Impacto"),(AB213-(+AB213*T215)),IF(Q215="Probabilidad",AB214,""))),"")</f>
        <v/>
      </c>
      <c r="AC215" s="17" t="str">
        <f>IFERROR(IF(OR(AND(Y215="Muy Baja",AA215="Leve"),AND(Y215="Muy Baja",AA215="Menor"),AND(Y215="Baja",AA215="Leve")),"Bajo",IF(OR(AND(Y215="Muy baja",AA215="Moderado"),AND(Y215="Baja",AA215="Menor"),AND(Y215="Baja",AA215="Moderado"),AND(Y215="Media",AA215="Leve"),AND(Y215="Media",AA215="Menor"),AND(Y215="Media",AA215="Moderado"),AND(Y215="Alta",AA215="Leve"),AND(Y215="Alta",AA215="Menor")),"Moderado",IF(OR(AND(Y215="Muy Baja",AA215="Mayor"),AND(Y215="Baja",AA215="Mayor"),AND(Y215="Media",AA215="Mayor"),AND(Y215="Alta",AA215="Moderado"),AND(Y215="Alta",AA215="Mayor"),AND(Y215="Muy Alta",AA215="Leve"),AND(Y215="Muy Alta",AA215="Menor"),AND(Y215="Muy Alta",AA215="Moderado"),AND(Y215="Muy Alta",AA215="Mayor")),"Alto",IF(OR(AND(Y215="Muy Baja",AA215="Catastrófico"),AND(Y215="Baja",AA215="Catastrófico"),AND(Y215="Media",AA215="Catastrófico"),AND(Y215="Alta",AA215="Catastrófico"),AND(Y215="Muy Alta",AA215="Catastrófico")),"Extremo","")))),"")</f>
        <v/>
      </c>
      <c r="AD215" s="18"/>
      <c r="AE215" s="19"/>
      <c r="AF215" s="20"/>
      <c r="AG215" s="21"/>
      <c r="AH215" s="21"/>
      <c r="AI215" s="19"/>
      <c r="AJ215" s="20"/>
    </row>
    <row r="216" spans="1:36" ht="16.5" hidden="1" x14ac:dyDescent="0.25">
      <c r="A216" s="63"/>
      <c r="B216" s="66"/>
      <c r="C216" s="66"/>
      <c r="D216" s="66"/>
      <c r="E216" s="69"/>
      <c r="F216" s="66"/>
      <c r="G216" s="72"/>
      <c r="H216" s="57"/>
      <c r="I216" s="48"/>
      <c r="J216" s="51"/>
      <c r="K216" s="54">
        <f ca="1">IF(NOT(ISERROR(MATCH(J216,_xlfn.ANCHORARRAY(E227),0))),I229&amp;"Por favor no seleccionar los criterios de impacto",J216)</f>
        <v>0</v>
      </c>
      <c r="L216" s="57"/>
      <c r="M216" s="48"/>
      <c r="N216" s="60"/>
      <c r="O216" s="9">
        <v>5</v>
      </c>
      <c r="P216" s="22"/>
      <c r="Q216" s="11" t="str">
        <f t="shared" si="167"/>
        <v/>
      </c>
      <c r="R216" s="12"/>
      <c r="S216" s="12"/>
      <c r="T216" s="13" t="str">
        <f t="shared" si="162"/>
        <v/>
      </c>
      <c r="U216" s="12"/>
      <c r="V216" s="12"/>
      <c r="W216" s="12"/>
      <c r="X216" s="8" t="str">
        <f t="shared" si="168"/>
        <v/>
      </c>
      <c r="Y216" s="14" t="str">
        <f t="shared" si="163"/>
        <v/>
      </c>
      <c r="Z216" s="15" t="str">
        <f t="shared" si="164"/>
        <v/>
      </c>
      <c r="AA216" s="14" t="str">
        <f t="shared" si="165"/>
        <v/>
      </c>
      <c r="AB216" s="16" t="str">
        <f t="shared" si="169"/>
        <v/>
      </c>
      <c r="AC216" s="17" t="str">
        <f t="shared" si="166"/>
        <v/>
      </c>
      <c r="AD216" s="18"/>
      <c r="AE216" s="19"/>
      <c r="AF216" s="20"/>
      <c r="AG216" s="21"/>
      <c r="AH216" s="21"/>
      <c r="AI216" s="19"/>
      <c r="AJ216" s="20"/>
    </row>
    <row r="217" spans="1:36" ht="16.5" hidden="1" x14ac:dyDescent="0.25">
      <c r="A217" s="64"/>
      <c r="B217" s="67"/>
      <c r="C217" s="67"/>
      <c r="D217" s="67"/>
      <c r="E217" s="70"/>
      <c r="F217" s="67"/>
      <c r="G217" s="73"/>
      <c r="H217" s="58"/>
      <c r="I217" s="49"/>
      <c r="J217" s="52"/>
      <c r="K217" s="55">
        <f ca="1">IF(NOT(ISERROR(MATCH(J217,_xlfn.ANCHORARRAY(E228),0))),I230&amp;"Por favor no seleccionar los criterios de impacto",J217)</f>
        <v>0</v>
      </c>
      <c r="L217" s="58"/>
      <c r="M217" s="49"/>
      <c r="N217" s="61"/>
      <c r="O217" s="9">
        <v>6</v>
      </c>
      <c r="P217" s="22"/>
      <c r="Q217" s="11" t="str">
        <f t="shared" si="167"/>
        <v/>
      </c>
      <c r="R217" s="12"/>
      <c r="S217" s="12"/>
      <c r="T217" s="13" t="str">
        <f t="shared" si="162"/>
        <v/>
      </c>
      <c r="U217" s="12"/>
      <c r="V217" s="12"/>
      <c r="W217" s="12"/>
      <c r="X217" s="8" t="str">
        <f t="shared" si="168"/>
        <v/>
      </c>
      <c r="Y217" s="14" t="str">
        <f t="shared" si="163"/>
        <v/>
      </c>
      <c r="Z217" s="15" t="str">
        <f t="shared" si="164"/>
        <v/>
      </c>
      <c r="AA217" s="14" t="str">
        <f t="shared" si="165"/>
        <v/>
      </c>
      <c r="AB217" s="16" t="str">
        <f t="shared" si="169"/>
        <v/>
      </c>
      <c r="AC217" s="17" t="str">
        <f t="shared" si="166"/>
        <v/>
      </c>
      <c r="AD217" s="18"/>
      <c r="AE217" s="19"/>
      <c r="AF217" s="20"/>
      <c r="AG217" s="21"/>
      <c r="AH217" s="21"/>
      <c r="AI217" s="19"/>
      <c r="AJ217" s="20"/>
    </row>
    <row r="218" spans="1:36" ht="16.5" x14ac:dyDescent="0.25">
      <c r="A218" s="62">
        <v>2</v>
      </c>
      <c r="B218" s="65" t="s">
        <v>68</v>
      </c>
      <c r="C218" s="65" t="s">
        <v>198</v>
      </c>
      <c r="D218" s="65" t="s">
        <v>199</v>
      </c>
      <c r="E218" s="68" t="s">
        <v>200</v>
      </c>
      <c r="F218" s="65" t="s">
        <v>48</v>
      </c>
      <c r="G218" s="71">
        <v>5556</v>
      </c>
      <c r="H218" s="56" t="str">
        <f>IF(G218&lt;=0,"",IF(G218&lt;=2,"Muy Baja",IF(G218&lt;=24,"Baja",IF(G218&lt;=500,"Media",IF(G218&lt;=5000,"Alta","Muy Alta")))))</f>
        <v>Muy Alta</v>
      </c>
      <c r="I218" s="47">
        <f>IF(H218="","",IF(H218="Muy Baja",0.2,IF(H218="Baja",0.4,IF(H218="Media",0.6,IF(H218="Alta",0.8,IF(H218="Muy Alta",1,))))))</f>
        <v>1</v>
      </c>
      <c r="J218" s="50" t="s">
        <v>72</v>
      </c>
      <c r="K218" s="53" t="str">
        <f>IF(NOT(ISERROR(MATCH(J218,'[12]Tabla Impacto'!$B$221:$B$223,0))),'[12]Tabla Impacto'!$F$223&amp;"Por favor no seleccionar los criterios de impacto(Afectación Económica o presupuestal y Pérdida Reputacional)",J218)</f>
        <v xml:space="preserve">     Afectación menor a 10 SMLMV .</v>
      </c>
      <c r="L218" s="56" t="str">
        <f>IF(OR(K218='[12]Tabla Impacto'!$C$11,K218='[12]Tabla Impacto'!$D$11),"Leve",IF(OR(K218='[12]Tabla Impacto'!$C$12,K218='[12]Tabla Impacto'!$D$12),"Menor",IF(OR(K218='[12]Tabla Impacto'!$C$13,K218='[12]Tabla Impacto'!$D$13),"Moderado",IF(OR(K218='[12]Tabla Impacto'!$C$14,K218='[12]Tabla Impacto'!$D$14),"Mayor",IF(OR(K218='[12]Tabla Impacto'!$C$15,K218='[12]Tabla Impacto'!$D$15),"Catastrófico","")))))</f>
        <v>Leve</v>
      </c>
      <c r="M218" s="47">
        <f>IF(L218="","",IF(L218="Leve",0.2,IF(L218="Menor",0.4,IF(L218="Moderado",0.6,IF(L218="Mayor",0.8,IF(L218="Catastrófico",1,))))))</f>
        <v>0.2</v>
      </c>
      <c r="N218" s="59" t="str">
        <f>IF(OR(AND(H218="Muy Baja",L218="Leve"),AND(H218="Muy Baja",L218="Menor"),AND(H218="Baja",L218="Leve")),"Bajo",IF(OR(AND(H218="Muy baja",L218="Moderado"),AND(H218="Baja",L218="Menor"),AND(H218="Baja",L218="Moderado"),AND(H218="Media",L218="Leve"),AND(H218="Media",L218="Menor"),AND(H218="Media",L218="Moderado"),AND(H218="Alta",L218="Leve"),AND(H218="Alta",L218="Menor")),"Moderado",IF(OR(AND(H218="Muy Baja",L218="Mayor"),AND(H218="Baja",L218="Mayor"),AND(H218="Media",L218="Mayor"),AND(H218="Alta",L218="Moderado"),AND(H218="Alta",L218="Mayor"),AND(H218="Muy Alta",L218="Leve"),AND(H218="Muy Alta",L218="Menor"),AND(H218="Muy Alta",L218="Moderado"),AND(H218="Muy Alta",L218="Mayor")),"Alto",IF(OR(AND(H218="Muy Baja",L218="Catastrófico"),AND(H218="Baja",L218="Catastrófico"),AND(H218="Media",L218="Catastrófico"),AND(H218="Alta",L218="Catastrófico"),AND(H218="Muy Alta",L218="Catastrófico")),"Extremo",""))))</f>
        <v>Alto</v>
      </c>
      <c r="O218" s="9">
        <v>1</v>
      </c>
      <c r="P218" s="121" t="s">
        <v>201</v>
      </c>
      <c r="Q218" s="88" t="str">
        <f>IF(OR(R218="Preventivo",R218="Detectivo"),"Probabilidad",IF(R218="Correctivo","Impacto",""))</f>
        <v>Probabilidad</v>
      </c>
      <c r="R218" s="82" t="s">
        <v>51</v>
      </c>
      <c r="S218" s="82" t="s">
        <v>63</v>
      </c>
      <c r="T218" s="84" t="str">
        <f>IF(AND(R218="Preventivo",S218="Automático"),"50%",IF(AND(R218="Preventivo",S218="Manual"),"40%",IF(AND(R218="Detectivo",S218="Automático"),"40%",IF(AND(R218="Detectivo",S218="Manual"),"30%",IF(AND(R218="Correctivo",S218="Automático"),"35%",IF(AND(R218="Correctivo",S218="Manual"),"25%",""))))))</f>
        <v>40%</v>
      </c>
      <c r="U218" s="82" t="s">
        <v>53</v>
      </c>
      <c r="V218" s="82" t="s">
        <v>54</v>
      </c>
      <c r="W218" s="82" t="s">
        <v>55</v>
      </c>
      <c r="X218" s="7">
        <f>IFERROR(IF(Q218="Probabilidad",(I218-(+I218*T218)),IF(Q218="Impacto",I218,"")),"")</f>
        <v>0.6</v>
      </c>
      <c r="Y218" s="76" t="str">
        <f>IFERROR(IF(X218="","",IF(X218&lt;=0.2,"Muy Baja",IF(X218&lt;=0.4,"Baja",IF(X218&lt;=0.6,"Media",IF(X218&lt;=0.8,"Alta","Muy Alta"))))),"")</f>
        <v>Media</v>
      </c>
      <c r="Z218" s="84">
        <f>+X218</f>
        <v>0.6</v>
      </c>
      <c r="AA218" s="76" t="str">
        <f>IFERROR(IF(AB218="","",IF(AB218&lt;=0.2,"Leve",IF(AB218&lt;=0.4,"Menor",IF(AB218&lt;=0.6,"Moderado",IF(AB218&lt;=0.8,"Mayor","Catastrófico"))))),"")</f>
        <v>Leve</v>
      </c>
      <c r="AB218" s="78">
        <f>IFERROR(IF(Q218="Impacto",(M218-(+M218*T218)),IF(Q218="Probabilidad",M218,"")),"")</f>
        <v>0.2</v>
      </c>
      <c r="AC218" s="80" t="str">
        <f>IFERROR(IF(OR(AND(Y218="Muy Baja",AA218="Leve"),AND(Y218="Muy Baja",AA218="Menor"),AND(Y218="Baja",AA218="Leve")),"Bajo",IF(OR(AND(Y218="Muy baja",AA218="Moderado"),AND(Y218="Baja",AA218="Menor"),AND(Y218="Baja",AA218="Moderado"),AND(Y218="Media",AA218="Leve"),AND(Y218="Media",AA218="Menor"),AND(Y218="Media",AA218="Moderado"),AND(Y218="Alta",AA218="Leve"),AND(Y218="Alta",AA218="Menor")),"Moderado",IF(OR(AND(Y218="Muy Baja",AA218="Mayor"),AND(Y218="Baja",AA218="Mayor"),AND(Y218="Media",AA218="Mayor"),AND(Y218="Alta",AA218="Moderado"),AND(Y218="Alta",AA218="Mayor"),AND(Y218="Muy Alta",AA218="Leve"),AND(Y218="Muy Alta",AA218="Menor"),AND(Y218="Muy Alta",AA218="Moderado"),AND(Y218="Muy Alta",AA218="Mayor")),"Alto",IF(OR(AND(Y218="Muy Baja",AA218="Catastrófico"),AND(Y218="Baja",AA218="Catastrófico"),AND(Y218="Media",AA218="Catastrófico"),AND(Y218="Alta",AA218="Catastrófico"),AND(Y218="Muy Alta",AA218="Catastrófico")),"Extremo","")))),"")</f>
        <v>Moderado</v>
      </c>
      <c r="AD218" s="82" t="s">
        <v>64</v>
      </c>
      <c r="AE218" s="123"/>
      <c r="AF218" s="125"/>
      <c r="AG218" s="127"/>
      <c r="AH218" s="127"/>
      <c r="AI218" s="123"/>
      <c r="AJ218" s="125"/>
    </row>
    <row r="219" spans="1:36" ht="16.5" x14ac:dyDescent="0.25">
      <c r="A219" s="63"/>
      <c r="B219" s="66"/>
      <c r="C219" s="66"/>
      <c r="D219" s="66"/>
      <c r="E219" s="69"/>
      <c r="F219" s="66"/>
      <c r="G219" s="72"/>
      <c r="H219" s="57"/>
      <c r="I219" s="48"/>
      <c r="J219" s="51"/>
      <c r="K219" s="54">
        <f ca="1">IF(NOT(ISERROR(MATCH(J219,_xlfn.ANCHORARRAY(E230),0))),I232&amp;"Por favor no seleccionar los criterios de impacto",J219)</f>
        <v>0</v>
      </c>
      <c r="L219" s="57"/>
      <c r="M219" s="48"/>
      <c r="N219" s="60"/>
      <c r="O219" s="9">
        <v>2</v>
      </c>
      <c r="P219" s="122"/>
      <c r="Q219" s="89"/>
      <c r="R219" s="83"/>
      <c r="S219" s="83"/>
      <c r="T219" s="85"/>
      <c r="U219" s="83"/>
      <c r="V219" s="83"/>
      <c r="W219" s="83"/>
      <c r="X219" s="7" t="str">
        <f>IFERROR(IF(AND(Q218="Probabilidad",Q219="Probabilidad"),(Z218-(+Z218*T219)),IF(Q219="Probabilidad",(I218-(+I218*T219)),IF(Q219="Impacto",Z218,""))),"")</f>
        <v/>
      </c>
      <c r="Y219" s="77"/>
      <c r="Z219" s="85"/>
      <c r="AA219" s="77"/>
      <c r="AB219" s="79"/>
      <c r="AC219" s="81"/>
      <c r="AD219" s="83"/>
      <c r="AE219" s="124"/>
      <c r="AF219" s="126"/>
      <c r="AG219" s="128"/>
      <c r="AH219" s="128"/>
      <c r="AI219" s="124"/>
      <c r="AJ219" s="126"/>
    </row>
    <row r="220" spans="1:36" ht="16.5" hidden="1" x14ac:dyDescent="0.25">
      <c r="A220" s="63"/>
      <c r="B220" s="66"/>
      <c r="C220" s="66"/>
      <c r="D220" s="66"/>
      <c r="E220" s="69"/>
      <c r="F220" s="66"/>
      <c r="G220" s="72"/>
      <c r="H220" s="57"/>
      <c r="I220" s="48"/>
      <c r="J220" s="51"/>
      <c r="K220" s="54">
        <f ca="1">IF(NOT(ISERROR(MATCH(J220,_xlfn.ANCHORARRAY(E231),0))),I233&amp;"Por favor no seleccionar los criterios de impacto",J220)</f>
        <v>0</v>
      </c>
      <c r="L220" s="57"/>
      <c r="M220" s="48"/>
      <c r="N220" s="60"/>
      <c r="O220" s="9">
        <v>3</v>
      </c>
      <c r="P220" s="10"/>
      <c r="Q220" s="11" t="str">
        <f>IF(OR(R220="Preventivo",R220="Detectivo"),"Probabilidad",IF(R220="Correctivo","Impacto",""))</f>
        <v/>
      </c>
      <c r="R220" s="12"/>
      <c r="S220" s="12"/>
      <c r="T220" s="13" t="str">
        <f t="shared" ref="T220:T223" si="170">IF(AND(R220="Preventivo",S220="Automático"),"50%",IF(AND(R220="Preventivo",S220="Manual"),"40%",IF(AND(R220="Detectivo",S220="Automático"),"40%",IF(AND(R220="Detectivo",S220="Manual"),"30%",IF(AND(R220="Correctivo",S220="Automático"),"35%",IF(AND(R220="Correctivo",S220="Manual"),"25%",""))))))</f>
        <v/>
      </c>
      <c r="U220" s="12"/>
      <c r="V220" s="12"/>
      <c r="W220" s="12"/>
      <c r="X220" s="8" t="str">
        <f>IFERROR(IF(AND(Q219="Probabilidad",Q220="Probabilidad"),(Z219-(+Z219*T220)),IF(AND(Q219="Impacto",Q220="Probabilidad"),(Z218-(+Z218*T220)),IF(Q220="Impacto",Z219,""))),"")</f>
        <v/>
      </c>
      <c r="Y220" s="14" t="str">
        <f t="shared" si="163"/>
        <v/>
      </c>
      <c r="Z220" s="15" t="str">
        <f t="shared" ref="Z220:Z223" si="171">+X220</f>
        <v/>
      </c>
      <c r="AA220" s="14" t="str">
        <f t="shared" si="165"/>
        <v/>
      </c>
      <c r="AB220" s="16" t="str">
        <f>IFERROR(IF(AND(Q219="Impacto",Q220="Impacto"),(AB219-(+AB219*T220)),IF(AND(Q219="Probabilidad",Q220="Impacto"),(AB218-(+AB218*T220)),IF(Q220="Probabilidad",AB219,""))),"")</f>
        <v/>
      </c>
      <c r="AC220" s="17" t="str">
        <f t="shared" ref="AC220" si="172">IFERROR(IF(OR(AND(Y220="Muy Baja",AA220="Leve"),AND(Y220="Muy Baja",AA220="Menor"),AND(Y220="Baja",AA220="Leve")),"Bajo",IF(OR(AND(Y220="Muy baja",AA220="Moderado"),AND(Y220="Baja",AA220="Menor"),AND(Y220="Baja",AA220="Moderado"),AND(Y220="Media",AA220="Leve"),AND(Y220="Media",AA220="Menor"),AND(Y220="Media",AA220="Moderado"),AND(Y220="Alta",AA220="Leve"),AND(Y220="Alta",AA220="Menor")),"Moderado",IF(OR(AND(Y220="Muy Baja",AA220="Mayor"),AND(Y220="Baja",AA220="Mayor"),AND(Y220="Media",AA220="Mayor"),AND(Y220="Alta",AA220="Moderado"),AND(Y220="Alta",AA220="Mayor"),AND(Y220="Muy Alta",AA220="Leve"),AND(Y220="Muy Alta",AA220="Menor"),AND(Y220="Muy Alta",AA220="Moderado"),AND(Y220="Muy Alta",AA220="Mayor")),"Alto",IF(OR(AND(Y220="Muy Baja",AA220="Catastrófico"),AND(Y220="Baja",AA220="Catastrófico"),AND(Y220="Media",AA220="Catastrófico"),AND(Y220="Alta",AA220="Catastrófico"),AND(Y220="Muy Alta",AA220="Catastrófico")),"Extremo","")))),"")</f>
        <v/>
      </c>
      <c r="AD220" s="18"/>
      <c r="AE220" s="19"/>
      <c r="AF220" s="20"/>
      <c r="AG220" s="21"/>
      <c r="AH220" s="21"/>
      <c r="AI220" s="19"/>
      <c r="AJ220" s="20"/>
    </row>
    <row r="221" spans="1:36" ht="16.5" hidden="1" x14ac:dyDescent="0.25">
      <c r="A221" s="63"/>
      <c r="B221" s="66"/>
      <c r="C221" s="66"/>
      <c r="D221" s="66"/>
      <c r="E221" s="69"/>
      <c r="F221" s="66"/>
      <c r="G221" s="72"/>
      <c r="H221" s="57"/>
      <c r="I221" s="48"/>
      <c r="J221" s="51"/>
      <c r="K221" s="54">
        <f ca="1">IF(NOT(ISERROR(MATCH(J221,_xlfn.ANCHORARRAY(E232),0))),I234&amp;"Por favor no seleccionar los criterios de impacto",J221)</f>
        <v>0</v>
      </c>
      <c r="L221" s="57"/>
      <c r="M221" s="48"/>
      <c r="N221" s="60"/>
      <c r="O221" s="9">
        <v>4</v>
      </c>
      <c r="P221" s="22"/>
      <c r="Q221" s="11" t="str">
        <f t="shared" ref="Q221:Q223" si="173">IF(OR(R221="Preventivo",R221="Detectivo"),"Probabilidad",IF(R221="Correctivo","Impacto",""))</f>
        <v/>
      </c>
      <c r="R221" s="12"/>
      <c r="S221" s="12"/>
      <c r="T221" s="13" t="str">
        <f t="shared" si="170"/>
        <v/>
      </c>
      <c r="U221" s="12"/>
      <c r="V221" s="12"/>
      <c r="W221" s="12"/>
      <c r="X221" s="8" t="str">
        <f t="shared" ref="X221:X223" si="174">IFERROR(IF(AND(Q220="Probabilidad",Q221="Probabilidad"),(Z220-(+Z220*T221)),IF(AND(Q220="Impacto",Q221="Probabilidad"),(Z219-(+Z219*T221)),IF(Q221="Impacto",Z220,""))),"")</f>
        <v/>
      </c>
      <c r="Y221" s="14" t="str">
        <f t="shared" si="163"/>
        <v/>
      </c>
      <c r="Z221" s="15" t="str">
        <f t="shared" si="171"/>
        <v/>
      </c>
      <c r="AA221" s="14" t="str">
        <f t="shared" si="165"/>
        <v/>
      </c>
      <c r="AB221" s="16" t="str">
        <f t="shared" ref="AB221:AB223" si="175">IFERROR(IF(AND(Q220="Impacto",Q221="Impacto"),(AB220-(+AB220*T221)),IF(AND(Q220="Probabilidad",Q221="Impacto"),(AB219-(+AB219*T221)),IF(Q221="Probabilidad",AB220,""))),"")</f>
        <v/>
      </c>
      <c r="AC221" s="17" t="str">
        <f>IFERROR(IF(OR(AND(Y221="Muy Baja",AA221="Leve"),AND(Y221="Muy Baja",AA221="Menor"),AND(Y221="Baja",AA221="Leve")),"Bajo",IF(OR(AND(Y221="Muy baja",AA221="Moderado"),AND(Y221="Baja",AA221="Menor"),AND(Y221="Baja",AA221="Moderado"),AND(Y221="Media",AA221="Leve"),AND(Y221="Media",AA221="Menor"),AND(Y221="Media",AA221="Moderado"),AND(Y221="Alta",AA221="Leve"),AND(Y221="Alta",AA221="Menor")),"Moderado",IF(OR(AND(Y221="Muy Baja",AA221="Mayor"),AND(Y221="Baja",AA221="Mayor"),AND(Y221="Media",AA221="Mayor"),AND(Y221="Alta",AA221="Moderado"),AND(Y221="Alta",AA221="Mayor"),AND(Y221="Muy Alta",AA221="Leve"),AND(Y221="Muy Alta",AA221="Menor"),AND(Y221="Muy Alta",AA221="Moderado"),AND(Y221="Muy Alta",AA221="Mayor")),"Alto",IF(OR(AND(Y221="Muy Baja",AA221="Catastrófico"),AND(Y221="Baja",AA221="Catastrófico"),AND(Y221="Media",AA221="Catastrófico"),AND(Y221="Alta",AA221="Catastrófico"),AND(Y221="Muy Alta",AA221="Catastrófico")),"Extremo","")))),"")</f>
        <v/>
      </c>
      <c r="AD221" s="18"/>
      <c r="AE221" s="19"/>
      <c r="AF221" s="20"/>
      <c r="AG221" s="21"/>
      <c r="AH221" s="21"/>
      <c r="AI221" s="19"/>
      <c r="AJ221" s="20"/>
    </row>
    <row r="222" spans="1:36" ht="16.5" hidden="1" x14ac:dyDescent="0.25">
      <c r="A222" s="63"/>
      <c r="B222" s="66"/>
      <c r="C222" s="66"/>
      <c r="D222" s="66"/>
      <c r="E222" s="69"/>
      <c r="F222" s="66"/>
      <c r="G222" s="72"/>
      <c r="H222" s="57"/>
      <c r="I222" s="48"/>
      <c r="J222" s="51"/>
      <c r="K222" s="54">
        <f ca="1">IF(NOT(ISERROR(MATCH(J222,_xlfn.ANCHORARRAY(E233),0))),I235&amp;"Por favor no seleccionar los criterios de impacto",J222)</f>
        <v>0</v>
      </c>
      <c r="L222" s="57"/>
      <c r="M222" s="48"/>
      <c r="N222" s="60"/>
      <c r="O222" s="9">
        <v>5</v>
      </c>
      <c r="P222" s="22"/>
      <c r="Q222" s="11" t="str">
        <f t="shared" si="173"/>
        <v/>
      </c>
      <c r="R222" s="12"/>
      <c r="S222" s="12"/>
      <c r="T222" s="13" t="str">
        <f t="shared" si="170"/>
        <v/>
      </c>
      <c r="U222" s="12"/>
      <c r="V222" s="12"/>
      <c r="W222" s="12"/>
      <c r="X222" s="8" t="str">
        <f t="shared" si="174"/>
        <v/>
      </c>
      <c r="Y222" s="14" t="str">
        <f t="shared" si="163"/>
        <v/>
      </c>
      <c r="Z222" s="15" t="str">
        <f t="shared" si="171"/>
        <v/>
      </c>
      <c r="AA222" s="14" t="str">
        <f t="shared" si="165"/>
        <v/>
      </c>
      <c r="AB222" s="16" t="str">
        <f t="shared" si="175"/>
        <v/>
      </c>
      <c r="AC222" s="17" t="str">
        <f t="shared" ref="AC222:AC223" si="176">IFERROR(IF(OR(AND(Y222="Muy Baja",AA222="Leve"),AND(Y222="Muy Baja",AA222="Menor"),AND(Y222="Baja",AA222="Leve")),"Bajo",IF(OR(AND(Y222="Muy baja",AA222="Moderado"),AND(Y222="Baja",AA222="Menor"),AND(Y222="Baja",AA222="Moderado"),AND(Y222="Media",AA222="Leve"),AND(Y222="Media",AA222="Menor"),AND(Y222="Media",AA222="Moderado"),AND(Y222="Alta",AA222="Leve"),AND(Y222="Alta",AA222="Menor")),"Moderado",IF(OR(AND(Y222="Muy Baja",AA222="Mayor"),AND(Y222="Baja",AA222="Mayor"),AND(Y222="Media",AA222="Mayor"),AND(Y222="Alta",AA222="Moderado"),AND(Y222="Alta",AA222="Mayor"),AND(Y222="Muy Alta",AA222="Leve"),AND(Y222="Muy Alta",AA222="Menor"),AND(Y222="Muy Alta",AA222="Moderado"),AND(Y222="Muy Alta",AA222="Mayor")),"Alto",IF(OR(AND(Y222="Muy Baja",AA222="Catastrófico"),AND(Y222="Baja",AA222="Catastrófico"),AND(Y222="Media",AA222="Catastrófico"),AND(Y222="Alta",AA222="Catastrófico"),AND(Y222="Muy Alta",AA222="Catastrófico")),"Extremo","")))),"")</f>
        <v/>
      </c>
      <c r="AD222" s="18"/>
      <c r="AE222" s="19"/>
      <c r="AF222" s="20"/>
      <c r="AG222" s="21"/>
      <c r="AH222" s="21"/>
      <c r="AI222" s="19"/>
      <c r="AJ222" s="20"/>
    </row>
    <row r="223" spans="1:36" ht="16.5" hidden="1" x14ac:dyDescent="0.25">
      <c r="A223" s="64"/>
      <c r="B223" s="67"/>
      <c r="C223" s="67"/>
      <c r="D223" s="67"/>
      <c r="E223" s="70"/>
      <c r="F223" s="67"/>
      <c r="G223" s="73"/>
      <c r="H223" s="58"/>
      <c r="I223" s="49"/>
      <c r="J223" s="52"/>
      <c r="K223" s="55">
        <f ca="1">IF(NOT(ISERROR(MATCH(J223,_xlfn.ANCHORARRAY(E234),0))),I236&amp;"Por favor no seleccionar los criterios de impacto",J223)</f>
        <v>0</v>
      </c>
      <c r="L223" s="58"/>
      <c r="M223" s="49"/>
      <c r="N223" s="61"/>
      <c r="O223" s="9">
        <v>6</v>
      </c>
      <c r="P223" s="22"/>
      <c r="Q223" s="11" t="str">
        <f t="shared" si="173"/>
        <v/>
      </c>
      <c r="R223" s="12"/>
      <c r="S223" s="12"/>
      <c r="T223" s="13" t="str">
        <f t="shared" si="170"/>
        <v/>
      </c>
      <c r="U223" s="12"/>
      <c r="V223" s="12"/>
      <c r="W223" s="12"/>
      <c r="X223" s="8" t="str">
        <f t="shared" si="174"/>
        <v/>
      </c>
      <c r="Y223" s="14" t="str">
        <f t="shared" si="163"/>
        <v/>
      </c>
      <c r="Z223" s="15" t="str">
        <f t="shared" si="171"/>
        <v/>
      </c>
      <c r="AA223" s="14" t="str">
        <f t="shared" si="165"/>
        <v/>
      </c>
      <c r="AB223" s="16" t="str">
        <f t="shared" si="175"/>
        <v/>
      </c>
      <c r="AC223" s="17" t="str">
        <f t="shared" si="176"/>
        <v/>
      </c>
      <c r="AD223" s="18"/>
      <c r="AE223" s="19"/>
      <c r="AF223" s="20"/>
      <c r="AG223" s="21"/>
      <c r="AH223" s="21"/>
      <c r="AI223" s="19"/>
      <c r="AJ223" s="20"/>
    </row>
    <row r="224" spans="1:36" ht="16.5" x14ac:dyDescent="0.25">
      <c r="A224" s="62">
        <v>3</v>
      </c>
      <c r="B224" s="65" t="s">
        <v>44</v>
      </c>
      <c r="C224" s="65" t="s">
        <v>202</v>
      </c>
      <c r="D224" s="65" t="s">
        <v>203</v>
      </c>
      <c r="E224" s="68" t="s">
        <v>204</v>
      </c>
      <c r="F224" s="65" t="s">
        <v>48</v>
      </c>
      <c r="G224" s="71">
        <v>5556</v>
      </c>
      <c r="H224" s="56" t="str">
        <f>IF(G224&lt;=0,"",IF(G224&lt;=2,"Muy Baja",IF(G224&lt;=24,"Baja",IF(G224&lt;=500,"Media",IF(G224&lt;=5000,"Alta","Muy Alta")))))</f>
        <v>Muy Alta</v>
      </c>
      <c r="I224" s="47">
        <f>IF(H224="","",IF(H224="Muy Baja",0.2,IF(H224="Baja",0.4,IF(H224="Media",0.6,IF(H224="Alta",0.8,IF(H224="Muy Alta",1,))))))</f>
        <v>1</v>
      </c>
      <c r="J224" s="50" t="s">
        <v>49</v>
      </c>
      <c r="K224" s="53" t="str">
        <f>IF(NOT(ISERROR(MATCH(J224,'[12]Tabla Impacto'!$B$221:$B$223,0))),'[12]Tabla Impacto'!$F$223&amp;"Por favor no seleccionar los criterios de impacto(Afectación Económica o presupuestal y Pérdida Reputacional)",J224)</f>
        <v xml:space="preserve">     El riesgo afecta la imagen de alguna área de la organización</v>
      </c>
      <c r="L224" s="56" t="str">
        <f>IF(OR(K224='[12]Tabla Impacto'!$C$11,K224='[12]Tabla Impacto'!$D$11),"Leve",IF(OR(K224='[12]Tabla Impacto'!$C$12,K224='[12]Tabla Impacto'!$D$12),"Menor",IF(OR(K224='[12]Tabla Impacto'!$C$13,K224='[12]Tabla Impacto'!$D$13),"Moderado",IF(OR(K224='[12]Tabla Impacto'!$C$14,K224='[12]Tabla Impacto'!$D$14),"Mayor",IF(OR(K224='[12]Tabla Impacto'!$C$15,K224='[12]Tabla Impacto'!$D$15),"Catastrófico","")))))</f>
        <v>Leve</v>
      </c>
      <c r="M224" s="47">
        <f>IF(L224="","",IF(L224="Leve",0.2,IF(L224="Menor",0.4,IF(L224="Moderado",0.6,IF(L224="Mayor",0.8,IF(L224="Catastrófico",1,))))))</f>
        <v>0.2</v>
      </c>
      <c r="N224" s="59" t="str">
        <f>IF(OR(AND(H224="Muy Baja",L224="Leve"),AND(H224="Muy Baja",L224="Menor"),AND(H224="Baja",L224="Leve")),"Bajo",IF(OR(AND(H224="Muy baja",L224="Moderado"),AND(H224="Baja",L224="Menor"),AND(H224="Baja",L224="Moderado"),AND(H224="Media",L224="Leve"),AND(H224="Media",L224="Menor"),AND(H224="Media",L224="Moderado"),AND(H224="Alta",L224="Leve"),AND(H224="Alta",L224="Menor")),"Moderado",IF(OR(AND(H224="Muy Baja",L224="Mayor"),AND(H224="Baja",L224="Mayor"),AND(H224="Media",L224="Mayor"),AND(H224="Alta",L224="Moderado"),AND(H224="Alta",L224="Mayor"),AND(H224="Muy Alta",L224="Leve"),AND(H224="Muy Alta",L224="Menor"),AND(H224="Muy Alta",L224="Moderado"),AND(H224="Muy Alta",L224="Mayor")),"Alto",IF(OR(AND(H224="Muy Baja",L224="Catastrófico"),AND(H224="Baja",L224="Catastrófico"),AND(H224="Media",L224="Catastrófico"),AND(H224="Alta",L224="Catastrófico"),AND(H224="Muy Alta",L224="Catastrófico")),"Extremo",""))))</f>
        <v>Alto</v>
      </c>
      <c r="O224" s="9">
        <v>1</v>
      </c>
      <c r="P224" s="121" t="s">
        <v>205</v>
      </c>
      <c r="Q224" s="88" t="str">
        <f>IF(OR(R224="Preventivo",R224="Detectivo"),"Probabilidad",IF(R224="Correctivo","Impacto",""))</f>
        <v>Probabilidad</v>
      </c>
      <c r="R224" s="82" t="s">
        <v>51</v>
      </c>
      <c r="S224" s="82" t="s">
        <v>63</v>
      </c>
      <c r="T224" s="84" t="str">
        <f>IF(AND(R224="Preventivo",S224="Automático"),"50%",IF(AND(R224="Preventivo",S224="Manual"),"40%",IF(AND(R224="Detectivo",S224="Automático"),"40%",IF(AND(R224="Detectivo",S224="Manual"),"30%",IF(AND(R224="Correctivo",S224="Automático"),"35%",IF(AND(R224="Correctivo",S224="Manual"),"25%",""))))))</f>
        <v>40%</v>
      </c>
      <c r="U224" s="82" t="s">
        <v>53</v>
      </c>
      <c r="V224" s="82" t="s">
        <v>153</v>
      </c>
      <c r="W224" s="82" t="s">
        <v>55</v>
      </c>
      <c r="X224" s="8">
        <f>IFERROR(IF(Q224="Probabilidad",(I224-(+I224*T224)),IF(Q224="Impacto",I224,"")),"")</f>
        <v>0.6</v>
      </c>
      <c r="Y224" s="76" t="str">
        <f>IFERROR(IF(X224="","",IF(X224&lt;=0.2,"Muy Baja",IF(X224&lt;=0.4,"Baja",IF(X224&lt;=0.6,"Media",IF(X224&lt;=0.8,"Alta","Muy Alta"))))),"")</f>
        <v>Media</v>
      </c>
      <c r="Z224" s="84">
        <f>+X224</f>
        <v>0.6</v>
      </c>
      <c r="AA224" s="76" t="str">
        <f>IFERROR(IF(AB224="","",IF(AB224&lt;=0.2,"Leve",IF(AB224&lt;=0.4,"Menor",IF(AB224&lt;=0.6,"Moderado",IF(AB224&lt;=0.8,"Mayor","Catastrófico"))))),"")</f>
        <v>Leve</v>
      </c>
      <c r="AB224" s="78">
        <f>IFERROR(IF(Q224="Impacto",(M224-(+M224*T224)),IF(Q224="Probabilidad",M224,"")),"")</f>
        <v>0.2</v>
      </c>
      <c r="AC224" s="80" t="str">
        <f>IFERROR(IF(OR(AND(Y224="Muy Baja",AA224="Leve"),AND(Y224="Muy Baja",AA224="Menor"),AND(Y224="Baja",AA224="Leve")),"Bajo",IF(OR(AND(Y224="Muy baja",AA224="Moderado"),AND(Y224="Baja",AA224="Menor"),AND(Y224="Baja",AA224="Moderado"),AND(Y224="Media",AA224="Leve"),AND(Y224="Media",AA224="Menor"),AND(Y224="Media",AA224="Moderado"),AND(Y224="Alta",AA224="Leve"),AND(Y224="Alta",AA224="Menor")),"Moderado",IF(OR(AND(Y224="Muy Baja",AA224="Mayor"),AND(Y224="Baja",AA224="Mayor"),AND(Y224="Media",AA224="Mayor"),AND(Y224="Alta",AA224="Moderado"),AND(Y224="Alta",AA224="Mayor"),AND(Y224="Muy Alta",AA224="Leve"),AND(Y224="Muy Alta",AA224="Menor"),AND(Y224="Muy Alta",AA224="Moderado"),AND(Y224="Muy Alta",AA224="Mayor")),"Alto",IF(OR(AND(Y224="Muy Baja",AA224="Catastrófico"),AND(Y224="Baja",AA224="Catastrófico"),AND(Y224="Media",AA224="Catastrófico"),AND(Y224="Alta",AA224="Catastrófico"),AND(Y224="Muy Alta",AA224="Catastrófico")),"Extremo","")))),"")</f>
        <v>Moderado</v>
      </c>
      <c r="AD224" s="82" t="s">
        <v>64</v>
      </c>
      <c r="AE224" s="19"/>
      <c r="AF224" s="20"/>
      <c r="AG224" s="21"/>
      <c r="AH224" s="21"/>
      <c r="AI224" s="19"/>
      <c r="AJ224" s="20"/>
    </row>
    <row r="225" spans="1:36" ht="16.5" x14ac:dyDescent="0.25">
      <c r="A225" s="63"/>
      <c r="B225" s="66"/>
      <c r="C225" s="66"/>
      <c r="D225" s="66"/>
      <c r="E225" s="69"/>
      <c r="F225" s="66"/>
      <c r="G225" s="72"/>
      <c r="H225" s="57"/>
      <c r="I225" s="48"/>
      <c r="J225" s="51"/>
      <c r="K225" s="54">
        <f t="shared" ref="K225:K229" ca="1" si="177">IF(NOT(ISERROR(MATCH(J225,_xlfn.ANCHORARRAY(E236),0))),I238&amp;"Por favor no seleccionar los criterios de impacto",J225)</f>
        <v>0</v>
      </c>
      <c r="L225" s="57"/>
      <c r="M225" s="48"/>
      <c r="N225" s="60"/>
      <c r="O225" s="9">
        <v>2</v>
      </c>
      <c r="P225" s="122"/>
      <c r="Q225" s="89"/>
      <c r="R225" s="83"/>
      <c r="S225" s="83"/>
      <c r="T225" s="85"/>
      <c r="U225" s="83"/>
      <c r="V225" s="83"/>
      <c r="W225" s="83"/>
      <c r="X225" s="23" t="str">
        <f>IFERROR(IF(AND(Q224="Probabilidad",Q225="Probabilidad"),(Z224-(+Z224*T225)),IF(Q225="Probabilidad",(I224-(+I224*T225)),IF(Q225="Impacto",Z224,""))),"")</f>
        <v/>
      </c>
      <c r="Y225" s="77"/>
      <c r="Z225" s="85"/>
      <c r="AA225" s="77"/>
      <c r="AB225" s="79"/>
      <c r="AC225" s="81"/>
      <c r="AD225" s="83"/>
      <c r="AE225" s="19"/>
      <c r="AF225" s="20"/>
      <c r="AG225" s="21"/>
      <c r="AH225" s="21"/>
      <c r="AI225" s="19"/>
      <c r="AJ225" s="20"/>
    </row>
    <row r="226" spans="1:36" ht="16.5" hidden="1" x14ac:dyDescent="0.25">
      <c r="A226" s="63"/>
      <c r="B226" s="66"/>
      <c r="C226" s="66"/>
      <c r="D226" s="66"/>
      <c r="E226" s="69"/>
      <c r="F226" s="66"/>
      <c r="G226" s="72"/>
      <c r="H226" s="57"/>
      <c r="I226" s="48"/>
      <c r="J226" s="51"/>
      <c r="K226" s="54">
        <f t="shared" ca="1" si="177"/>
        <v>0</v>
      </c>
      <c r="L226" s="57"/>
      <c r="M226" s="48"/>
      <c r="N226" s="60"/>
      <c r="O226" s="9">
        <v>3</v>
      </c>
      <c r="P226" s="10"/>
      <c r="Q226" s="11" t="str">
        <f>IF(OR(R226="Preventivo",R226="Detectivo"),"Probabilidad",IF(R226="Correctivo","Impacto",""))</f>
        <v/>
      </c>
      <c r="R226" s="12"/>
      <c r="S226" s="12"/>
      <c r="T226" s="13" t="str">
        <f t="shared" ref="T226:T229" si="178">IF(AND(R226="Preventivo",S226="Automático"),"50%",IF(AND(R226="Preventivo",S226="Manual"),"40%",IF(AND(R226="Detectivo",S226="Automático"),"40%",IF(AND(R226="Detectivo",S226="Manual"),"30%",IF(AND(R226="Correctivo",S226="Automático"),"35%",IF(AND(R226="Correctivo",S226="Manual"),"25%",""))))))</f>
        <v/>
      </c>
      <c r="U226" s="12"/>
      <c r="V226" s="12"/>
      <c r="W226" s="12"/>
      <c r="X226" s="8" t="str">
        <f>IFERROR(IF(AND(Q225="Probabilidad",Q226="Probabilidad"),(Z225-(+Z225*T226)),IF(AND(Q225="Impacto",Q226="Probabilidad"),(Z224-(+Z224*T226)),IF(Q226="Impacto",Z225,""))),"")</f>
        <v/>
      </c>
      <c r="Y226" s="14" t="str">
        <f t="shared" si="163"/>
        <v/>
      </c>
      <c r="Z226" s="15" t="str">
        <f t="shared" ref="Z226:Z229" si="179">+X226</f>
        <v/>
      </c>
      <c r="AA226" s="14" t="str">
        <f t="shared" si="165"/>
        <v/>
      </c>
      <c r="AB226" s="16" t="str">
        <f>IFERROR(IF(AND(Q225="Impacto",Q226="Impacto"),(AB225-(+AB225*T226)),IF(AND(Q225="Probabilidad",Q226="Impacto"),(AB224-(+AB224*T226)),IF(Q226="Probabilidad",AB225,""))),"")</f>
        <v/>
      </c>
      <c r="AC226" s="17" t="str">
        <f t="shared" ref="AC226" si="180">IFERROR(IF(OR(AND(Y226="Muy Baja",AA226="Leve"),AND(Y226="Muy Baja",AA226="Menor"),AND(Y226="Baja",AA226="Leve")),"Bajo",IF(OR(AND(Y226="Muy baja",AA226="Moderado"),AND(Y226="Baja",AA226="Menor"),AND(Y226="Baja",AA226="Moderado"),AND(Y226="Media",AA226="Leve"),AND(Y226="Media",AA226="Menor"),AND(Y226="Media",AA226="Moderado"),AND(Y226="Alta",AA226="Leve"),AND(Y226="Alta",AA226="Menor")),"Moderado",IF(OR(AND(Y226="Muy Baja",AA226="Mayor"),AND(Y226="Baja",AA226="Mayor"),AND(Y226="Media",AA226="Mayor"),AND(Y226="Alta",AA226="Moderado"),AND(Y226="Alta",AA226="Mayor"),AND(Y226="Muy Alta",AA226="Leve"),AND(Y226="Muy Alta",AA226="Menor"),AND(Y226="Muy Alta",AA226="Moderado"),AND(Y226="Muy Alta",AA226="Mayor")),"Alto",IF(OR(AND(Y226="Muy Baja",AA226="Catastrófico"),AND(Y226="Baja",AA226="Catastrófico"),AND(Y226="Media",AA226="Catastrófico"),AND(Y226="Alta",AA226="Catastrófico"),AND(Y226="Muy Alta",AA226="Catastrófico")),"Extremo","")))),"")</f>
        <v/>
      </c>
      <c r="AD226" s="18"/>
      <c r="AE226" s="19"/>
      <c r="AF226" s="20"/>
      <c r="AG226" s="21"/>
      <c r="AH226" s="21"/>
      <c r="AI226" s="19"/>
      <c r="AJ226" s="20"/>
    </row>
    <row r="227" spans="1:36" ht="16.5" hidden="1" x14ac:dyDescent="0.25">
      <c r="A227" s="63"/>
      <c r="B227" s="66"/>
      <c r="C227" s="66"/>
      <c r="D227" s="66"/>
      <c r="E227" s="69"/>
      <c r="F227" s="66"/>
      <c r="G227" s="72"/>
      <c r="H227" s="57"/>
      <c r="I227" s="48"/>
      <c r="J227" s="51"/>
      <c r="K227" s="54">
        <f t="shared" ca="1" si="177"/>
        <v>0</v>
      </c>
      <c r="L227" s="57"/>
      <c r="M227" s="48"/>
      <c r="N227" s="60"/>
      <c r="O227" s="9">
        <v>4</v>
      </c>
      <c r="P227" s="22"/>
      <c r="Q227" s="11" t="str">
        <f t="shared" ref="Q227:Q229" si="181">IF(OR(R227="Preventivo",R227="Detectivo"),"Probabilidad",IF(R227="Correctivo","Impacto",""))</f>
        <v/>
      </c>
      <c r="R227" s="12"/>
      <c r="S227" s="12"/>
      <c r="T227" s="13" t="str">
        <f t="shared" si="178"/>
        <v/>
      </c>
      <c r="U227" s="12"/>
      <c r="V227" s="12"/>
      <c r="W227" s="12"/>
      <c r="X227" s="8" t="str">
        <f t="shared" ref="X227:X229" si="182">IFERROR(IF(AND(Q226="Probabilidad",Q227="Probabilidad"),(Z226-(+Z226*T227)),IF(AND(Q226="Impacto",Q227="Probabilidad"),(Z225-(+Z225*T227)),IF(Q227="Impacto",Z226,""))),"")</f>
        <v/>
      </c>
      <c r="Y227" s="14" t="str">
        <f t="shared" si="163"/>
        <v/>
      </c>
      <c r="Z227" s="15" t="str">
        <f t="shared" si="179"/>
        <v/>
      </c>
      <c r="AA227" s="14" t="str">
        <f t="shared" si="165"/>
        <v/>
      </c>
      <c r="AB227" s="16" t="str">
        <f t="shared" ref="AB227:AB229" si="183">IFERROR(IF(AND(Q226="Impacto",Q227="Impacto"),(AB226-(+AB226*T227)),IF(AND(Q226="Probabilidad",Q227="Impacto"),(AB225-(+AB225*T227)),IF(Q227="Probabilidad",AB226,""))),"")</f>
        <v/>
      </c>
      <c r="AC227" s="17" t="str">
        <f>IFERROR(IF(OR(AND(Y227="Muy Baja",AA227="Leve"),AND(Y227="Muy Baja",AA227="Menor"),AND(Y227="Baja",AA227="Leve")),"Bajo",IF(OR(AND(Y227="Muy baja",AA227="Moderado"),AND(Y227="Baja",AA227="Menor"),AND(Y227="Baja",AA227="Moderado"),AND(Y227="Media",AA227="Leve"),AND(Y227="Media",AA227="Menor"),AND(Y227="Media",AA227="Moderado"),AND(Y227="Alta",AA227="Leve"),AND(Y227="Alta",AA227="Menor")),"Moderado",IF(OR(AND(Y227="Muy Baja",AA227="Mayor"),AND(Y227="Baja",AA227="Mayor"),AND(Y227="Media",AA227="Mayor"),AND(Y227="Alta",AA227="Moderado"),AND(Y227="Alta",AA227="Mayor"),AND(Y227="Muy Alta",AA227="Leve"),AND(Y227="Muy Alta",AA227="Menor"),AND(Y227="Muy Alta",AA227="Moderado"),AND(Y227="Muy Alta",AA227="Mayor")),"Alto",IF(OR(AND(Y227="Muy Baja",AA227="Catastrófico"),AND(Y227="Baja",AA227="Catastrófico"),AND(Y227="Media",AA227="Catastrófico"),AND(Y227="Alta",AA227="Catastrófico"),AND(Y227="Muy Alta",AA227="Catastrófico")),"Extremo","")))),"")</f>
        <v/>
      </c>
      <c r="AD227" s="18"/>
      <c r="AE227" s="19"/>
      <c r="AF227" s="20"/>
      <c r="AG227" s="21"/>
      <c r="AH227" s="21"/>
      <c r="AI227" s="19"/>
      <c r="AJ227" s="20"/>
    </row>
    <row r="228" spans="1:36" ht="16.5" hidden="1" x14ac:dyDescent="0.25">
      <c r="A228" s="63"/>
      <c r="B228" s="66"/>
      <c r="C228" s="66"/>
      <c r="D228" s="66"/>
      <c r="E228" s="69"/>
      <c r="F228" s="66"/>
      <c r="G228" s="72"/>
      <c r="H228" s="57"/>
      <c r="I228" s="48"/>
      <c r="J228" s="51"/>
      <c r="K228" s="54">
        <f t="shared" ca="1" si="177"/>
        <v>0</v>
      </c>
      <c r="L228" s="57"/>
      <c r="M228" s="48"/>
      <c r="N228" s="60"/>
      <c r="O228" s="9">
        <v>5</v>
      </c>
      <c r="P228" s="22"/>
      <c r="Q228" s="11" t="str">
        <f t="shared" si="181"/>
        <v/>
      </c>
      <c r="R228" s="12"/>
      <c r="S228" s="12"/>
      <c r="T228" s="13" t="str">
        <f t="shared" si="178"/>
        <v/>
      </c>
      <c r="U228" s="12"/>
      <c r="V228" s="12"/>
      <c r="W228" s="12"/>
      <c r="X228" s="8" t="str">
        <f t="shared" si="182"/>
        <v/>
      </c>
      <c r="Y228" s="14" t="str">
        <f t="shared" si="163"/>
        <v/>
      </c>
      <c r="Z228" s="15" t="str">
        <f t="shared" si="179"/>
        <v/>
      </c>
      <c r="AA228" s="14" t="str">
        <f t="shared" si="165"/>
        <v/>
      </c>
      <c r="AB228" s="16" t="str">
        <f t="shared" si="183"/>
        <v/>
      </c>
      <c r="AC228" s="17" t="str">
        <f t="shared" ref="AC228:AC229" si="184">IFERROR(IF(OR(AND(Y228="Muy Baja",AA228="Leve"),AND(Y228="Muy Baja",AA228="Menor"),AND(Y228="Baja",AA228="Leve")),"Bajo",IF(OR(AND(Y228="Muy baja",AA228="Moderado"),AND(Y228="Baja",AA228="Menor"),AND(Y228="Baja",AA228="Moderado"),AND(Y228="Media",AA228="Leve"),AND(Y228="Media",AA228="Menor"),AND(Y228="Media",AA228="Moderado"),AND(Y228="Alta",AA228="Leve"),AND(Y228="Alta",AA228="Menor")),"Moderado",IF(OR(AND(Y228="Muy Baja",AA228="Mayor"),AND(Y228="Baja",AA228="Mayor"),AND(Y228="Media",AA228="Mayor"),AND(Y228="Alta",AA228="Moderado"),AND(Y228="Alta",AA228="Mayor"),AND(Y228="Muy Alta",AA228="Leve"),AND(Y228="Muy Alta",AA228="Menor"),AND(Y228="Muy Alta",AA228="Moderado"),AND(Y228="Muy Alta",AA228="Mayor")),"Alto",IF(OR(AND(Y228="Muy Baja",AA228="Catastrófico"),AND(Y228="Baja",AA228="Catastrófico"),AND(Y228="Media",AA228="Catastrófico"),AND(Y228="Alta",AA228="Catastrófico"),AND(Y228="Muy Alta",AA228="Catastrófico")),"Extremo","")))),"")</f>
        <v/>
      </c>
      <c r="AD228" s="18"/>
      <c r="AE228" s="19"/>
      <c r="AF228" s="20"/>
      <c r="AG228" s="21"/>
      <c r="AH228" s="21"/>
      <c r="AI228" s="19"/>
      <c r="AJ228" s="20"/>
    </row>
    <row r="229" spans="1:36" ht="16.5" hidden="1" x14ac:dyDescent="0.25">
      <c r="A229" s="64"/>
      <c r="B229" s="67"/>
      <c r="C229" s="67"/>
      <c r="D229" s="67"/>
      <c r="E229" s="70"/>
      <c r="F229" s="67"/>
      <c r="G229" s="73"/>
      <c r="H229" s="58"/>
      <c r="I229" s="49"/>
      <c r="J229" s="52"/>
      <c r="K229" s="55">
        <f t="shared" ca="1" si="177"/>
        <v>0</v>
      </c>
      <c r="L229" s="58"/>
      <c r="M229" s="49"/>
      <c r="N229" s="61"/>
      <c r="O229" s="9">
        <v>6</v>
      </c>
      <c r="P229" s="22"/>
      <c r="Q229" s="11" t="str">
        <f t="shared" si="181"/>
        <v/>
      </c>
      <c r="R229" s="12"/>
      <c r="S229" s="12"/>
      <c r="T229" s="13" t="str">
        <f t="shared" si="178"/>
        <v/>
      </c>
      <c r="U229" s="12"/>
      <c r="V229" s="12"/>
      <c r="W229" s="12"/>
      <c r="X229" s="8" t="str">
        <f t="shared" si="182"/>
        <v/>
      </c>
      <c r="Y229" s="14" t="str">
        <f t="shared" si="163"/>
        <v/>
      </c>
      <c r="Z229" s="15" t="str">
        <f t="shared" si="179"/>
        <v/>
      </c>
      <c r="AA229" s="14" t="str">
        <f t="shared" si="165"/>
        <v/>
      </c>
      <c r="AB229" s="16" t="str">
        <f t="shared" si="183"/>
        <v/>
      </c>
      <c r="AC229" s="17" t="str">
        <f t="shared" si="184"/>
        <v/>
      </c>
      <c r="AD229" s="18"/>
      <c r="AE229" s="19"/>
      <c r="AF229" s="20"/>
      <c r="AG229" s="21"/>
      <c r="AH229" s="21"/>
      <c r="AI229" s="19"/>
      <c r="AJ229" s="20"/>
    </row>
    <row r="230" spans="1:36" ht="16.5" x14ac:dyDescent="0.25">
      <c r="A230" s="62">
        <v>4</v>
      </c>
      <c r="B230" s="65" t="s">
        <v>57</v>
      </c>
      <c r="C230" s="65" t="s">
        <v>206</v>
      </c>
      <c r="D230" s="65" t="s">
        <v>207</v>
      </c>
      <c r="E230" s="68" t="s">
        <v>208</v>
      </c>
      <c r="F230" s="65" t="s">
        <v>48</v>
      </c>
      <c r="G230" s="71">
        <v>48</v>
      </c>
      <c r="H230" s="56" t="str">
        <f>IF(G230&lt;=0,"",IF(G230&lt;=2,"Muy Baja",IF(G230&lt;=24,"Baja",IF(G230&lt;=500,"Media",IF(G230&lt;=5000,"Alta","Muy Alta")))))</f>
        <v>Media</v>
      </c>
      <c r="I230" s="47">
        <f>IF(H230="","",IF(H230="Muy Baja",0.2,IF(H230="Baja",0.4,IF(H230="Media",0.6,IF(H230="Alta",0.8,IF(H230="Muy Alta",1,))))))</f>
        <v>0.6</v>
      </c>
      <c r="J230" s="50" t="s">
        <v>72</v>
      </c>
      <c r="K230" s="53" t="str">
        <f>IF(NOT(ISERROR(MATCH(J230,'[12]Tabla Impacto'!$B$221:$B$223,0))),'[12]Tabla Impacto'!$F$223&amp;"Por favor no seleccionar los criterios de impacto(Afectación Económica o presupuestal y Pérdida Reputacional)",J230)</f>
        <v xml:space="preserve">     Afectación menor a 10 SMLMV .</v>
      </c>
      <c r="L230" s="56" t="str">
        <f>IF(OR(K230='[12]Tabla Impacto'!$C$11,K230='[12]Tabla Impacto'!$D$11),"Leve",IF(OR(K230='[12]Tabla Impacto'!$C$12,K230='[12]Tabla Impacto'!$D$12),"Menor",IF(OR(K230='[12]Tabla Impacto'!$C$13,K230='[12]Tabla Impacto'!$D$13),"Moderado",IF(OR(K230='[12]Tabla Impacto'!$C$14,K230='[12]Tabla Impacto'!$D$14),"Mayor",IF(OR(K230='[12]Tabla Impacto'!$C$15,K230='[12]Tabla Impacto'!$D$15),"Catastrófico","")))))</f>
        <v>Leve</v>
      </c>
      <c r="M230" s="47">
        <f>IF(L230="","",IF(L230="Leve",0.2,IF(L230="Menor",0.4,IF(L230="Moderado",0.6,IF(L230="Mayor",0.8,IF(L230="Catastrófico",1,))))))</f>
        <v>0.2</v>
      </c>
      <c r="N230" s="59" t="str">
        <f>IF(OR(AND(H230="Muy Baja",L230="Leve"),AND(H230="Muy Baja",L230="Menor"),AND(H230="Baja",L230="Leve")),"Bajo",IF(OR(AND(H230="Muy baja",L230="Moderado"),AND(H230="Baja",L230="Menor"),AND(H230="Baja",L230="Moderado"),AND(H230="Media",L230="Leve"),AND(H230="Media",L230="Menor"),AND(H230="Media",L230="Moderado"),AND(H230="Alta",L230="Leve"),AND(H230="Alta",L230="Menor")),"Moderado",IF(OR(AND(H230="Muy Baja",L230="Mayor"),AND(H230="Baja",L230="Mayor"),AND(H230="Media",L230="Mayor"),AND(H230="Alta",L230="Moderado"),AND(H230="Alta",L230="Mayor"),AND(H230="Muy Alta",L230="Leve"),AND(H230="Muy Alta",L230="Menor"),AND(H230="Muy Alta",L230="Moderado"),AND(H230="Muy Alta",L230="Mayor")),"Alto",IF(OR(AND(H230="Muy Baja",L230="Catastrófico"),AND(H230="Baja",L230="Catastrófico"),AND(H230="Media",L230="Catastrófico"),AND(H230="Alta",L230="Catastrófico"),AND(H230="Muy Alta",L230="Catastrófico")),"Extremo",""))))</f>
        <v>Moderado</v>
      </c>
      <c r="O230" s="9">
        <v>1</v>
      </c>
      <c r="P230" s="121" t="s">
        <v>209</v>
      </c>
      <c r="Q230" s="88" t="str">
        <f>IF(OR(R230="Preventivo",R230="Detectivo"),"Probabilidad",IF(R230="Correctivo","Impacto",""))</f>
        <v>Probabilidad</v>
      </c>
      <c r="R230" s="82" t="s">
        <v>51</v>
      </c>
      <c r="S230" s="82" t="s">
        <v>63</v>
      </c>
      <c r="T230" s="84" t="str">
        <f>IF(AND(R230="Preventivo",S230="Automático"),"50%",IF(AND(R230="Preventivo",S230="Manual"),"40%",IF(AND(R230="Detectivo",S230="Automático"),"40%",IF(AND(R230="Detectivo",S230="Manual"),"30%",IF(AND(R230="Correctivo",S230="Automático"),"35%",IF(AND(R230="Correctivo",S230="Manual"),"25%",""))))))</f>
        <v>40%</v>
      </c>
      <c r="U230" s="82" t="s">
        <v>53</v>
      </c>
      <c r="V230" s="82" t="s">
        <v>54</v>
      </c>
      <c r="W230" s="82" t="s">
        <v>55</v>
      </c>
      <c r="X230" s="8">
        <f>IFERROR(IF(Q230="Probabilidad",(I230-(+I230*T230)),IF(Q230="Impacto",I230,"")),"")</f>
        <v>0.36</v>
      </c>
      <c r="Y230" s="76" t="str">
        <f>IFERROR(IF(X230="","",IF(X230&lt;=0.2,"Muy Baja",IF(X230&lt;=0.4,"Baja",IF(X230&lt;=0.6,"Media",IF(X230&lt;=0.8,"Alta","Muy Alta"))))),"")</f>
        <v>Baja</v>
      </c>
      <c r="Z230" s="84">
        <f>+X230</f>
        <v>0.36</v>
      </c>
      <c r="AA230" s="76" t="str">
        <f>IFERROR(IF(AB230="","",IF(AB230&lt;=0.2,"Leve",IF(AB230&lt;=0.4,"Menor",IF(AB230&lt;=0.6,"Moderado",IF(AB230&lt;=0.8,"Mayor","Catastrófico"))))),"")</f>
        <v>Leve</v>
      </c>
      <c r="AB230" s="78">
        <f>IFERROR(IF(Q230="Impacto",(M230-(+M230*T230)),IF(Q230="Probabilidad",M230,"")),"")</f>
        <v>0.2</v>
      </c>
      <c r="AC230" s="80" t="str">
        <f>IFERROR(IF(OR(AND(Y230="Muy Baja",AA230="Leve"),AND(Y230="Muy Baja",AA230="Menor"),AND(Y230="Baja",AA230="Leve")),"Bajo",IF(OR(AND(Y230="Muy baja",AA230="Moderado"),AND(Y230="Baja",AA230="Menor"),AND(Y230="Baja",AA230="Moderado"),AND(Y230="Media",AA230="Leve"),AND(Y230="Media",AA230="Menor"),AND(Y230="Media",AA230="Moderado"),AND(Y230="Alta",AA230="Leve"),AND(Y230="Alta",AA230="Menor")),"Moderado",IF(OR(AND(Y230="Muy Baja",AA230="Mayor"),AND(Y230="Baja",AA230="Mayor"),AND(Y230="Media",AA230="Mayor"),AND(Y230="Alta",AA230="Moderado"),AND(Y230="Alta",AA230="Mayor"),AND(Y230="Muy Alta",AA230="Leve"),AND(Y230="Muy Alta",AA230="Menor"),AND(Y230="Muy Alta",AA230="Moderado"),AND(Y230="Muy Alta",AA230="Mayor")),"Alto",IF(OR(AND(Y230="Muy Baja",AA230="Catastrófico"),AND(Y230="Baja",AA230="Catastrófico"),AND(Y230="Media",AA230="Catastrófico"),AND(Y230="Alta",AA230="Catastrófico"),AND(Y230="Muy Alta",AA230="Catastrófico")),"Extremo","")))),"")</f>
        <v>Bajo</v>
      </c>
      <c r="AD230" s="82" t="s">
        <v>64</v>
      </c>
      <c r="AE230" s="19"/>
      <c r="AF230" s="20"/>
      <c r="AG230" s="21"/>
      <c r="AH230" s="21"/>
      <c r="AI230" s="19"/>
      <c r="AJ230" s="20"/>
    </row>
    <row r="231" spans="1:36" ht="16.5" x14ac:dyDescent="0.25">
      <c r="A231" s="63"/>
      <c r="B231" s="66"/>
      <c r="C231" s="66"/>
      <c r="D231" s="66"/>
      <c r="E231" s="69"/>
      <c r="F231" s="66"/>
      <c r="G231" s="72"/>
      <c r="H231" s="57"/>
      <c r="I231" s="48"/>
      <c r="J231" s="51"/>
      <c r="K231" s="54">
        <f t="shared" ref="K231:K235" ca="1" si="185">IF(NOT(ISERROR(MATCH(J231,_xlfn.ANCHORARRAY(E242),0))),I244&amp;"Por favor no seleccionar los criterios de impacto",J231)</f>
        <v>0</v>
      </c>
      <c r="L231" s="57"/>
      <c r="M231" s="48"/>
      <c r="N231" s="60"/>
      <c r="O231" s="9">
        <v>2</v>
      </c>
      <c r="P231" s="122"/>
      <c r="Q231" s="89"/>
      <c r="R231" s="83"/>
      <c r="S231" s="83"/>
      <c r="T231" s="85"/>
      <c r="U231" s="83"/>
      <c r="V231" s="83"/>
      <c r="W231" s="83"/>
      <c r="X231" s="8" t="str">
        <f>IFERROR(IF(AND(Q230="Probabilidad",Q231="Probabilidad"),(Z230-(+Z230*T231)),IF(Q231="Probabilidad",(I230-(+I230*T231)),IF(Q231="Impacto",Z230,""))),"")</f>
        <v/>
      </c>
      <c r="Y231" s="77"/>
      <c r="Z231" s="85"/>
      <c r="AA231" s="77"/>
      <c r="AB231" s="79"/>
      <c r="AC231" s="81"/>
      <c r="AD231" s="83"/>
      <c r="AE231" s="19"/>
      <c r="AF231" s="20"/>
      <c r="AG231" s="21"/>
      <c r="AH231" s="21"/>
      <c r="AI231" s="19"/>
      <c r="AJ231" s="20"/>
    </row>
    <row r="232" spans="1:36" ht="16.5" hidden="1" x14ac:dyDescent="0.25">
      <c r="A232" s="63"/>
      <c r="B232" s="66"/>
      <c r="C232" s="66"/>
      <c r="D232" s="66"/>
      <c r="E232" s="69"/>
      <c r="F232" s="66"/>
      <c r="G232" s="72"/>
      <c r="H232" s="57"/>
      <c r="I232" s="48"/>
      <c r="J232" s="51"/>
      <c r="K232" s="54">
        <f t="shared" ca="1" si="185"/>
        <v>0</v>
      </c>
      <c r="L232" s="57"/>
      <c r="M232" s="48"/>
      <c r="N232" s="60"/>
      <c r="O232" s="9">
        <v>3</v>
      </c>
      <c r="P232" s="10"/>
      <c r="Q232" s="11" t="str">
        <f>IF(OR(R232="Preventivo",R232="Detectivo"),"Probabilidad",IF(R232="Correctivo","Impacto",""))</f>
        <v/>
      </c>
      <c r="R232" s="12"/>
      <c r="S232" s="12"/>
      <c r="T232" s="13" t="str">
        <f t="shared" ref="T232:T235" si="186">IF(AND(R232="Preventivo",S232="Automático"),"50%",IF(AND(R232="Preventivo",S232="Manual"),"40%",IF(AND(R232="Detectivo",S232="Automático"),"40%",IF(AND(R232="Detectivo",S232="Manual"),"30%",IF(AND(R232="Correctivo",S232="Automático"),"35%",IF(AND(R232="Correctivo",S232="Manual"),"25%",""))))))</f>
        <v/>
      </c>
      <c r="U232" s="12"/>
      <c r="V232" s="12"/>
      <c r="W232" s="12"/>
      <c r="X232" s="8" t="str">
        <f>IFERROR(IF(AND(Q231="Probabilidad",Q232="Probabilidad"),(Z231-(+Z231*T232)),IF(AND(Q231="Impacto",Q232="Probabilidad"),(Z230-(+Z230*T232)),IF(Q232="Impacto",Z231,""))),"")</f>
        <v/>
      </c>
      <c r="Y232" s="14" t="str">
        <f t="shared" si="163"/>
        <v/>
      </c>
      <c r="Z232" s="15" t="str">
        <f t="shared" ref="Z232:Z235" si="187">+X232</f>
        <v/>
      </c>
      <c r="AA232" s="14" t="str">
        <f t="shared" si="165"/>
        <v/>
      </c>
      <c r="AB232" s="16" t="str">
        <f>IFERROR(IF(AND(Q231="Impacto",Q232="Impacto"),(AB231-(+AB231*T232)),IF(AND(Q231="Probabilidad",Q232="Impacto"),(AB230-(+AB230*T232)),IF(Q232="Probabilidad",AB231,""))),"")</f>
        <v/>
      </c>
      <c r="AC232" s="17" t="str">
        <f t="shared" ref="AC232" si="188">IFERROR(IF(OR(AND(Y232="Muy Baja",AA232="Leve"),AND(Y232="Muy Baja",AA232="Menor"),AND(Y232="Baja",AA232="Leve")),"Bajo",IF(OR(AND(Y232="Muy baja",AA232="Moderado"),AND(Y232="Baja",AA232="Menor"),AND(Y232="Baja",AA232="Moderado"),AND(Y232="Media",AA232="Leve"),AND(Y232="Media",AA232="Menor"),AND(Y232="Media",AA232="Moderado"),AND(Y232="Alta",AA232="Leve"),AND(Y232="Alta",AA232="Menor")),"Moderado",IF(OR(AND(Y232="Muy Baja",AA232="Mayor"),AND(Y232="Baja",AA232="Mayor"),AND(Y232="Media",AA232="Mayor"),AND(Y232="Alta",AA232="Moderado"),AND(Y232="Alta",AA232="Mayor"),AND(Y232="Muy Alta",AA232="Leve"),AND(Y232="Muy Alta",AA232="Menor"),AND(Y232="Muy Alta",AA232="Moderado"),AND(Y232="Muy Alta",AA232="Mayor")),"Alto",IF(OR(AND(Y232="Muy Baja",AA232="Catastrófico"),AND(Y232="Baja",AA232="Catastrófico"),AND(Y232="Media",AA232="Catastrófico"),AND(Y232="Alta",AA232="Catastrófico"),AND(Y232="Muy Alta",AA232="Catastrófico")),"Extremo","")))),"")</f>
        <v/>
      </c>
      <c r="AD232" s="18"/>
      <c r="AE232" s="19"/>
      <c r="AF232" s="20"/>
      <c r="AG232" s="21"/>
      <c r="AH232" s="21"/>
      <c r="AI232" s="19"/>
      <c r="AJ232" s="20"/>
    </row>
    <row r="233" spans="1:36" ht="16.5" hidden="1" x14ac:dyDescent="0.25">
      <c r="A233" s="63"/>
      <c r="B233" s="66"/>
      <c r="C233" s="66"/>
      <c r="D233" s="66"/>
      <c r="E233" s="69"/>
      <c r="F233" s="66"/>
      <c r="G233" s="72"/>
      <c r="H233" s="57"/>
      <c r="I233" s="48"/>
      <c r="J233" s="51"/>
      <c r="K233" s="54">
        <f t="shared" ca="1" si="185"/>
        <v>0</v>
      </c>
      <c r="L233" s="57"/>
      <c r="M233" s="48"/>
      <c r="N233" s="60"/>
      <c r="O233" s="9">
        <v>4</v>
      </c>
      <c r="P233" s="22"/>
      <c r="Q233" s="11" t="str">
        <f t="shared" ref="Q233:Q235" si="189">IF(OR(R233="Preventivo",R233="Detectivo"),"Probabilidad",IF(R233="Correctivo","Impacto",""))</f>
        <v/>
      </c>
      <c r="R233" s="12"/>
      <c r="S233" s="12"/>
      <c r="T233" s="13" t="str">
        <f t="shared" si="186"/>
        <v/>
      </c>
      <c r="U233" s="12"/>
      <c r="V233" s="12"/>
      <c r="W233" s="12"/>
      <c r="X233" s="8" t="str">
        <f t="shared" ref="X233:X235" si="190">IFERROR(IF(AND(Q232="Probabilidad",Q233="Probabilidad"),(Z232-(+Z232*T233)),IF(AND(Q232="Impacto",Q233="Probabilidad"),(Z231-(+Z231*T233)),IF(Q233="Impacto",Z232,""))),"")</f>
        <v/>
      </c>
      <c r="Y233" s="14" t="str">
        <f t="shared" si="163"/>
        <v/>
      </c>
      <c r="Z233" s="15" t="str">
        <f t="shared" si="187"/>
        <v/>
      </c>
      <c r="AA233" s="14" t="str">
        <f t="shared" si="165"/>
        <v/>
      </c>
      <c r="AB233" s="16" t="str">
        <f t="shared" ref="AB233:AB235" si="191">IFERROR(IF(AND(Q232="Impacto",Q233="Impacto"),(AB232-(+AB232*T233)),IF(AND(Q232="Probabilidad",Q233="Impacto"),(AB231-(+AB231*T233)),IF(Q233="Probabilidad",AB232,""))),"")</f>
        <v/>
      </c>
      <c r="AC233" s="17" t="str">
        <f>IFERROR(IF(OR(AND(Y233="Muy Baja",AA233="Leve"),AND(Y233="Muy Baja",AA233="Menor"),AND(Y233="Baja",AA233="Leve")),"Bajo",IF(OR(AND(Y233="Muy baja",AA233="Moderado"),AND(Y233="Baja",AA233="Menor"),AND(Y233="Baja",AA233="Moderado"),AND(Y233="Media",AA233="Leve"),AND(Y233="Media",AA233="Menor"),AND(Y233="Media",AA233="Moderado"),AND(Y233="Alta",AA233="Leve"),AND(Y233="Alta",AA233="Menor")),"Moderado",IF(OR(AND(Y233="Muy Baja",AA233="Mayor"),AND(Y233="Baja",AA233="Mayor"),AND(Y233="Media",AA233="Mayor"),AND(Y233="Alta",AA233="Moderado"),AND(Y233="Alta",AA233="Mayor"),AND(Y233="Muy Alta",AA233="Leve"),AND(Y233="Muy Alta",AA233="Menor"),AND(Y233="Muy Alta",AA233="Moderado"),AND(Y233="Muy Alta",AA233="Mayor")),"Alto",IF(OR(AND(Y233="Muy Baja",AA233="Catastrófico"),AND(Y233="Baja",AA233="Catastrófico"),AND(Y233="Media",AA233="Catastrófico"),AND(Y233="Alta",AA233="Catastrófico"),AND(Y233="Muy Alta",AA233="Catastrófico")),"Extremo","")))),"")</f>
        <v/>
      </c>
      <c r="AD233" s="18"/>
      <c r="AE233" s="19"/>
      <c r="AF233" s="20"/>
      <c r="AG233" s="21"/>
      <c r="AH233" s="21"/>
      <c r="AI233" s="19"/>
      <c r="AJ233" s="20"/>
    </row>
    <row r="234" spans="1:36" ht="16.5" hidden="1" x14ac:dyDescent="0.25">
      <c r="A234" s="63"/>
      <c r="B234" s="66"/>
      <c r="C234" s="66"/>
      <c r="D234" s="66"/>
      <c r="E234" s="69"/>
      <c r="F234" s="66"/>
      <c r="G234" s="72"/>
      <c r="H234" s="57"/>
      <c r="I234" s="48"/>
      <c r="J234" s="51"/>
      <c r="K234" s="54">
        <f t="shared" ca="1" si="185"/>
        <v>0</v>
      </c>
      <c r="L234" s="57"/>
      <c r="M234" s="48"/>
      <c r="N234" s="60"/>
      <c r="O234" s="9">
        <v>5</v>
      </c>
      <c r="P234" s="22"/>
      <c r="Q234" s="11" t="str">
        <f t="shared" si="189"/>
        <v/>
      </c>
      <c r="R234" s="12"/>
      <c r="S234" s="12"/>
      <c r="T234" s="13" t="str">
        <f t="shared" si="186"/>
        <v/>
      </c>
      <c r="U234" s="12"/>
      <c r="V234" s="12"/>
      <c r="W234" s="12"/>
      <c r="X234" s="23" t="str">
        <f t="shared" si="190"/>
        <v/>
      </c>
      <c r="Y234" s="14" t="str">
        <f>IFERROR(IF(X234="","",IF(X234&lt;=0.2,"Muy Baja",IF(X234&lt;=0.4,"Baja",IF(X234&lt;=0.6,"Media",IF(X234&lt;=0.8,"Alta","Muy Alta"))))),"")</f>
        <v/>
      </c>
      <c r="Z234" s="15" t="str">
        <f t="shared" si="187"/>
        <v/>
      </c>
      <c r="AA234" s="14" t="str">
        <f t="shared" si="165"/>
        <v/>
      </c>
      <c r="AB234" s="16" t="str">
        <f t="shared" si="191"/>
        <v/>
      </c>
      <c r="AC234" s="17" t="str">
        <f t="shared" ref="AC234:AC235" si="192">IFERROR(IF(OR(AND(Y234="Muy Baja",AA234="Leve"),AND(Y234="Muy Baja",AA234="Menor"),AND(Y234="Baja",AA234="Leve")),"Bajo",IF(OR(AND(Y234="Muy baja",AA234="Moderado"),AND(Y234="Baja",AA234="Menor"),AND(Y234="Baja",AA234="Moderado"),AND(Y234="Media",AA234="Leve"),AND(Y234="Media",AA234="Menor"),AND(Y234="Media",AA234="Moderado"),AND(Y234="Alta",AA234="Leve"),AND(Y234="Alta",AA234="Menor")),"Moderado",IF(OR(AND(Y234="Muy Baja",AA234="Mayor"),AND(Y234="Baja",AA234="Mayor"),AND(Y234="Media",AA234="Mayor"),AND(Y234="Alta",AA234="Moderado"),AND(Y234="Alta",AA234="Mayor"),AND(Y234="Muy Alta",AA234="Leve"),AND(Y234="Muy Alta",AA234="Menor"),AND(Y234="Muy Alta",AA234="Moderado"),AND(Y234="Muy Alta",AA234="Mayor")),"Alto",IF(OR(AND(Y234="Muy Baja",AA234="Catastrófico"),AND(Y234="Baja",AA234="Catastrófico"),AND(Y234="Media",AA234="Catastrófico"),AND(Y234="Alta",AA234="Catastrófico"),AND(Y234="Muy Alta",AA234="Catastrófico")),"Extremo","")))),"")</f>
        <v/>
      </c>
      <c r="AD234" s="18"/>
      <c r="AE234" s="19"/>
      <c r="AF234" s="20"/>
      <c r="AG234" s="21"/>
      <c r="AH234" s="21"/>
      <c r="AI234" s="19"/>
      <c r="AJ234" s="20"/>
    </row>
    <row r="235" spans="1:36" ht="16.5" hidden="1" x14ac:dyDescent="0.25">
      <c r="A235" s="64"/>
      <c r="B235" s="67"/>
      <c r="C235" s="67"/>
      <c r="D235" s="67"/>
      <c r="E235" s="70"/>
      <c r="F235" s="67"/>
      <c r="G235" s="73"/>
      <c r="H235" s="58"/>
      <c r="I235" s="49"/>
      <c r="J235" s="52"/>
      <c r="K235" s="55">
        <f t="shared" ca="1" si="185"/>
        <v>0</v>
      </c>
      <c r="L235" s="58"/>
      <c r="M235" s="49"/>
      <c r="N235" s="61"/>
      <c r="O235" s="9">
        <v>6</v>
      </c>
      <c r="P235" s="22"/>
      <c r="Q235" s="11" t="str">
        <f t="shared" si="189"/>
        <v/>
      </c>
      <c r="R235" s="12"/>
      <c r="S235" s="12"/>
      <c r="T235" s="13" t="str">
        <f t="shared" si="186"/>
        <v/>
      </c>
      <c r="U235" s="12"/>
      <c r="V235" s="12"/>
      <c r="W235" s="12"/>
      <c r="X235" s="8" t="str">
        <f t="shared" si="190"/>
        <v/>
      </c>
      <c r="Y235" s="14" t="str">
        <f t="shared" si="163"/>
        <v/>
      </c>
      <c r="Z235" s="15" t="str">
        <f t="shared" si="187"/>
        <v/>
      </c>
      <c r="AA235" s="14" t="str">
        <f t="shared" si="165"/>
        <v/>
      </c>
      <c r="AB235" s="16" t="str">
        <f t="shared" si="191"/>
        <v/>
      </c>
      <c r="AC235" s="17" t="str">
        <f t="shared" si="192"/>
        <v/>
      </c>
      <c r="AD235" s="18"/>
      <c r="AE235" s="19"/>
      <c r="AF235" s="20"/>
      <c r="AG235" s="21"/>
      <c r="AH235" s="21"/>
      <c r="AI235" s="19"/>
      <c r="AJ235" s="20"/>
    </row>
    <row r="236" spans="1:36" ht="89.25" x14ac:dyDescent="0.25">
      <c r="A236" s="62">
        <v>5</v>
      </c>
      <c r="B236" s="65" t="s">
        <v>68</v>
      </c>
      <c r="C236" s="65" t="s">
        <v>210</v>
      </c>
      <c r="D236" s="65" t="s">
        <v>211</v>
      </c>
      <c r="E236" s="68" t="s">
        <v>212</v>
      </c>
      <c r="F236" s="65" t="s">
        <v>48</v>
      </c>
      <c r="G236" s="71">
        <v>1</v>
      </c>
      <c r="H236" s="56" t="str">
        <f>IF(G236&lt;=0,"",IF(G236&lt;=2,"Muy Baja",IF(G236&lt;=24,"Baja",IF(G236&lt;=500,"Media",IF(G236&lt;=5000,"Alta","Muy Alta")))))</f>
        <v>Muy Baja</v>
      </c>
      <c r="I236" s="47">
        <f>IF(H236="","",IF(H236="Muy Baja",0.2,IF(H236="Baja",0.4,IF(H236="Media",0.6,IF(H236="Alta",0.8,IF(H236="Muy Alta",1,))))))</f>
        <v>0.2</v>
      </c>
      <c r="J236" s="50" t="s">
        <v>72</v>
      </c>
      <c r="K236" s="47" t="str">
        <f>IF(NOT(ISERROR(MATCH(J236,'[12]Tabla Impacto'!$B$221:$B$223,0))),'[12]Tabla Impacto'!$F$223&amp;"Por favor no seleccionar los criterios de impacto(Afectación Económica o presupuestal y Pérdida Reputacional)",J236)</f>
        <v xml:space="preserve">     Afectación menor a 10 SMLMV .</v>
      </c>
      <c r="L236" s="56" t="str">
        <f>IF(OR(K236='[12]Tabla Impacto'!$C$11,K236='[12]Tabla Impacto'!$D$11),"Leve",IF(OR(K236='[12]Tabla Impacto'!$C$12,K236='[12]Tabla Impacto'!$D$12),"Menor",IF(OR(K236='[12]Tabla Impacto'!$C$13,K236='[12]Tabla Impacto'!$D$13),"Moderado",IF(OR(K236='[12]Tabla Impacto'!$C$14,K236='[12]Tabla Impacto'!$D$14),"Mayor",IF(OR(K236='[12]Tabla Impacto'!$C$15,K236='[12]Tabla Impacto'!$D$15),"Catastrófico","")))))</f>
        <v>Leve</v>
      </c>
      <c r="M236" s="47">
        <f>IF(L236="","",IF(L236="Leve",0.2,IF(L236="Menor",0.4,IF(L236="Moderado",0.6,IF(L236="Mayor",0.8,IF(L236="Catastrófico",1,))))))</f>
        <v>0.2</v>
      </c>
      <c r="N236" s="59" t="str">
        <f>IF(OR(AND(H236="Muy Baja",L236="Leve"),AND(H236="Muy Baja",L236="Menor"),AND(H236="Baja",L236="Leve")),"Bajo",IF(OR(AND(H236="Muy baja",L236="Moderado"),AND(H236="Baja",L236="Menor"),AND(H236="Baja",L236="Moderado"),AND(H236="Media",L236="Leve"),AND(H236="Media",L236="Menor"),AND(H236="Media",L236="Moderado"),AND(H236="Alta",L236="Leve"),AND(H236="Alta",L236="Menor")),"Moderado",IF(OR(AND(H236="Muy Baja",L236="Mayor"),AND(H236="Baja",L236="Mayor"),AND(H236="Media",L236="Mayor"),AND(H236="Alta",L236="Moderado"),AND(H236="Alta",L236="Mayor"),AND(H236="Muy Alta",L236="Leve"),AND(H236="Muy Alta",L236="Menor"),AND(H236="Muy Alta",L236="Moderado"),AND(H236="Muy Alta",L236="Mayor")),"Alto",IF(OR(AND(H236="Muy Baja",L236="Catastrófico"),AND(H236="Baja",L236="Catastrófico"),AND(H236="Media",L236="Catastrófico"),AND(H236="Alta",L236="Catastrófico"),AND(H236="Muy Alta",L236="Catastrófico")),"Extremo",""))))</f>
        <v>Bajo</v>
      </c>
      <c r="O236" s="9">
        <v>1</v>
      </c>
      <c r="P236" s="40" t="s">
        <v>213</v>
      </c>
      <c r="Q236" s="39" t="str">
        <f>IF(OR(R236="Preventivo",R236="Detectivo"),"Probabilidad",IF(R236="Correctivo","Impacto",""))</f>
        <v>Probabilidad</v>
      </c>
      <c r="R236" s="41" t="s">
        <v>51</v>
      </c>
      <c r="S236" s="41" t="s">
        <v>63</v>
      </c>
      <c r="T236" s="42" t="str">
        <f>IF(AND(R236="Preventivo",S236="Automático"),"50%",IF(AND(R236="Preventivo",S236="Manual"),"40%",IF(AND(R236="Detectivo",S236="Automático"),"40%",IF(AND(R236="Detectivo",S236="Manual"),"30%",IF(AND(R236="Correctivo",S236="Automático"),"35%",IF(AND(R236="Correctivo",S236="Manual"),"25%",""))))))</f>
        <v>40%</v>
      </c>
      <c r="U236" s="41" t="s">
        <v>53</v>
      </c>
      <c r="V236" s="41" t="s">
        <v>54</v>
      </c>
      <c r="W236" s="41" t="s">
        <v>55</v>
      </c>
      <c r="X236" s="7">
        <f>IFERROR(IF(Q236="Probabilidad",(I236-(+I236*T236)),IF(Q236="Impacto",I236,"")),"")</f>
        <v>0.12</v>
      </c>
      <c r="Y236" s="43" t="str">
        <f>IFERROR(IF(X236="","",IF(X236&lt;=0.2,"Muy Baja",IF(X236&lt;=0.4,"Baja",IF(X236&lt;=0.6,"Media",IF(X236&lt;=0.8,"Alta","Muy Alta"))))),"")</f>
        <v>Muy Baja</v>
      </c>
      <c r="Z236" s="27">
        <f>+X236</f>
        <v>0.12</v>
      </c>
      <c r="AA236" s="43" t="str">
        <f>IFERROR(IF(AB236="","",IF(AB236&lt;=0.2,"Leve",IF(AB236&lt;=0.4,"Menor",IF(AB236&lt;=0.6,"Moderado",IF(AB236&lt;=0.8,"Mayor","Catastrófico"))))),"")</f>
        <v>Leve</v>
      </c>
      <c r="AB236" s="29">
        <f>IFERROR(IF(Q236="Impacto",(M236-(+M236*T236)),IF(Q236="Probabilidad",M236,"")),"")</f>
        <v>0.2</v>
      </c>
      <c r="AC236" s="44" t="str">
        <f>IFERROR(IF(OR(AND(Y236="Muy Baja",AA236="Leve"),AND(Y236="Muy Baja",AA236="Menor"),AND(Y236="Baja",AA236="Leve")),"Bajo",IF(OR(AND(Y236="Muy baja",AA236="Moderado"),AND(Y236="Baja",AA236="Menor"),AND(Y236="Baja",AA236="Moderado"),AND(Y236="Media",AA236="Leve"),AND(Y236="Media",AA236="Menor"),AND(Y236="Media",AA236="Moderado"),AND(Y236="Alta",AA236="Leve"),AND(Y236="Alta",AA236="Menor")),"Moderado",IF(OR(AND(Y236="Muy Baja",AA236="Mayor"),AND(Y236="Baja",AA236="Mayor"),AND(Y236="Media",AA236="Mayor"),AND(Y236="Alta",AA236="Moderado"),AND(Y236="Alta",AA236="Mayor"),AND(Y236="Muy Alta",AA236="Leve"),AND(Y236="Muy Alta",AA236="Menor"),AND(Y236="Muy Alta",AA236="Moderado"),AND(Y236="Muy Alta",AA236="Mayor")),"Alto",IF(OR(AND(Y236="Muy Baja",AA236="Catastrófico"),AND(Y236="Baja",AA236="Catastrófico"),AND(Y236="Media",AA236="Catastrófico"),AND(Y236="Alta",AA236="Catastrófico"),AND(Y236="Muy Alta",AA236="Catastrófico")),"Extremo","")))),"")</f>
        <v>Bajo</v>
      </c>
      <c r="AD236" s="26" t="s">
        <v>56</v>
      </c>
      <c r="AE236" s="19"/>
      <c r="AF236" s="20"/>
      <c r="AG236" s="21"/>
      <c r="AH236" s="21"/>
      <c r="AI236" s="19"/>
      <c r="AJ236" s="20"/>
    </row>
    <row r="237" spans="1:36" ht="16.5" hidden="1" x14ac:dyDescent="0.3">
      <c r="A237" s="63"/>
      <c r="B237" s="66"/>
      <c r="C237" s="66"/>
      <c r="D237" s="66"/>
      <c r="E237" s="69"/>
      <c r="F237" s="66"/>
      <c r="G237" s="72"/>
      <c r="H237" s="57"/>
      <c r="I237" s="48"/>
      <c r="J237" s="51"/>
      <c r="K237" s="48">
        <f t="shared" ref="K237:K241" ca="1" si="193">IF(NOT(ISERROR(MATCH(J237,_xlfn.ANCHORARRAY(E248),0))),I250&amp;"Por favor no seleccionar los criterios de impacto",J237)</f>
        <v>0</v>
      </c>
      <c r="L237" s="57"/>
      <c r="M237" s="48"/>
      <c r="N237" s="60"/>
      <c r="O237" s="9">
        <v>2</v>
      </c>
      <c r="P237" s="22"/>
      <c r="Q237" s="11" t="str">
        <f>IF(OR(R237="Preventivo",R237="Detectivo"),"Probabilidad",IF(R237="Correctivo","Impacto",""))</f>
        <v/>
      </c>
      <c r="R237" s="12"/>
      <c r="S237" s="12"/>
      <c r="T237" s="13" t="str">
        <f t="shared" ref="T237:T241" si="194">IF(AND(R237="Preventivo",S237="Automático"),"50%",IF(AND(R237="Preventivo",S237="Manual"),"40%",IF(AND(R237="Detectivo",S237="Automático"),"40%",IF(AND(R237="Detectivo",S237="Manual"),"30%",IF(AND(R237="Correctivo",S237="Automático"),"35%",IF(AND(R237="Correctivo",S237="Manual"),"25%",""))))))</f>
        <v/>
      </c>
      <c r="U237" s="12"/>
      <c r="V237" s="12"/>
      <c r="W237" s="12"/>
      <c r="X237" s="8" t="str">
        <f>IFERROR(IF(AND(Q236="Probabilidad",Q237="Probabilidad"),(Z236-(+Z236*T237)),IF(Q237="Probabilidad",(I236-(+I236*T237)),IF(Q237="Impacto",Z236,""))),"")</f>
        <v/>
      </c>
      <c r="Y237" s="14" t="str">
        <f t="shared" si="163"/>
        <v/>
      </c>
      <c r="Z237" s="15" t="str">
        <f t="shared" ref="Z237:Z241" si="195">+X237</f>
        <v/>
      </c>
      <c r="AA237" s="14" t="str">
        <f t="shared" si="165"/>
        <v/>
      </c>
      <c r="AB237" s="16" t="str">
        <f>IFERROR(IF(AND(Q236="Impacto",Q237="Impacto"),(AB236-(+AB236*T237)),IF(Q237="Impacto",(M236-(+M236*T237)),IF(Q237="Probabilidad",AB236,""))),"")</f>
        <v/>
      </c>
      <c r="AC237" s="17" t="str">
        <f t="shared" ref="AC237:AC238" si="196">IFERROR(IF(OR(AND(Y237="Muy Baja",AA237="Leve"),AND(Y237="Muy Baja",AA237="Menor"),AND(Y237="Baja",AA237="Leve")),"Bajo",IF(OR(AND(Y237="Muy baja",AA237="Moderado"),AND(Y237="Baja",AA237="Menor"),AND(Y237="Baja",AA237="Moderado"),AND(Y237="Media",AA237="Leve"),AND(Y237="Media",AA237="Menor"),AND(Y237="Media",AA237="Moderado"),AND(Y237="Alta",AA237="Leve"),AND(Y237="Alta",AA237="Menor")),"Moderado",IF(OR(AND(Y237="Muy Baja",AA237="Mayor"),AND(Y237="Baja",AA237="Mayor"),AND(Y237="Media",AA237="Mayor"),AND(Y237="Alta",AA237="Moderado"),AND(Y237="Alta",AA237="Mayor"),AND(Y237="Muy Alta",AA237="Leve"),AND(Y237="Muy Alta",AA237="Menor"),AND(Y237="Muy Alta",AA237="Moderado"),AND(Y237="Muy Alta",AA237="Mayor")),"Alto",IF(OR(AND(Y237="Muy Baja",AA237="Catastrófico"),AND(Y237="Baja",AA237="Catastrófico"),AND(Y237="Media",AA237="Catastrófico"),AND(Y237="Alta",AA237="Catastrófico"),AND(Y237="Muy Alta",AA237="Catastrófico")),"Extremo","")))),"")</f>
        <v/>
      </c>
      <c r="AD237" s="18"/>
      <c r="AE237" s="19"/>
      <c r="AF237" s="20"/>
      <c r="AG237" s="21"/>
      <c r="AH237" s="21"/>
      <c r="AI237" s="45"/>
      <c r="AJ237" s="20"/>
    </row>
    <row r="238" spans="1:36" ht="16.5" hidden="1" x14ac:dyDescent="0.25">
      <c r="A238" s="63"/>
      <c r="B238" s="66"/>
      <c r="C238" s="66"/>
      <c r="D238" s="66"/>
      <c r="E238" s="69"/>
      <c r="F238" s="66"/>
      <c r="G238" s="72"/>
      <c r="H238" s="57"/>
      <c r="I238" s="48"/>
      <c r="J238" s="51"/>
      <c r="K238" s="48">
        <f t="shared" ca="1" si="193"/>
        <v>0</v>
      </c>
      <c r="L238" s="57"/>
      <c r="M238" s="48"/>
      <c r="N238" s="60"/>
      <c r="O238" s="9">
        <v>3</v>
      </c>
      <c r="P238" s="10"/>
      <c r="Q238" s="11" t="str">
        <f>IF(OR(R238="Preventivo",R238="Detectivo"),"Probabilidad",IF(R238="Correctivo","Impacto",""))</f>
        <v/>
      </c>
      <c r="R238" s="12"/>
      <c r="S238" s="12"/>
      <c r="T238" s="13" t="str">
        <f t="shared" si="194"/>
        <v/>
      </c>
      <c r="U238" s="12"/>
      <c r="V238" s="12"/>
      <c r="W238" s="12"/>
      <c r="X238" s="8" t="str">
        <f>IFERROR(IF(AND(Q237="Probabilidad",Q238="Probabilidad"),(Z237-(+Z237*T238)),IF(AND(Q237="Impacto",Q238="Probabilidad"),(Z236-(+Z236*T238)),IF(Q238="Impacto",Z237,""))),"")</f>
        <v/>
      </c>
      <c r="Y238" s="14" t="str">
        <f t="shared" si="163"/>
        <v/>
      </c>
      <c r="Z238" s="15" t="str">
        <f t="shared" si="195"/>
        <v/>
      </c>
      <c r="AA238" s="14" t="str">
        <f t="shared" si="165"/>
        <v/>
      </c>
      <c r="AB238" s="16" t="str">
        <f>IFERROR(IF(AND(Q237="Impacto",Q238="Impacto"),(AB237-(+AB237*T238)),IF(AND(Q237="Probabilidad",Q238="Impacto"),(AB236-(+AB236*T238)),IF(Q238="Probabilidad",AB237,""))),"")</f>
        <v/>
      </c>
      <c r="AC238" s="17" t="str">
        <f t="shared" si="196"/>
        <v/>
      </c>
      <c r="AD238" s="18"/>
      <c r="AE238" s="19"/>
      <c r="AF238" s="20"/>
      <c r="AG238" s="21"/>
      <c r="AH238" s="21"/>
      <c r="AI238" s="19"/>
      <c r="AJ238" s="20"/>
    </row>
    <row r="239" spans="1:36" ht="16.5" hidden="1" x14ac:dyDescent="0.25">
      <c r="A239" s="63"/>
      <c r="B239" s="66"/>
      <c r="C239" s="66"/>
      <c r="D239" s="66"/>
      <c r="E239" s="69"/>
      <c r="F239" s="66"/>
      <c r="G239" s="72"/>
      <c r="H239" s="57"/>
      <c r="I239" s="48"/>
      <c r="J239" s="51"/>
      <c r="K239" s="48">
        <f t="shared" ca="1" si="193"/>
        <v>0</v>
      </c>
      <c r="L239" s="57"/>
      <c r="M239" s="48"/>
      <c r="N239" s="60"/>
      <c r="O239" s="9">
        <v>4</v>
      </c>
      <c r="P239" s="22"/>
      <c r="Q239" s="11" t="str">
        <f t="shared" ref="Q239:Q241" si="197">IF(OR(R239="Preventivo",R239="Detectivo"),"Probabilidad",IF(R239="Correctivo","Impacto",""))</f>
        <v/>
      </c>
      <c r="R239" s="12"/>
      <c r="S239" s="12"/>
      <c r="T239" s="13" t="str">
        <f t="shared" si="194"/>
        <v/>
      </c>
      <c r="U239" s="12"/>
      <c r="V239" s="12"/>
      <c r="W239" s="12"/>
      <c r="X239" s="8" t="str">
        <f t="shared" ref="X239:X241" si="198">IFERROR(IF(AND(Q238="Probabilidad",Q239="Probabilidad"),(Z238-(+Z238*T239)),IF(AND(Q238="Impacto",Q239="Probabilidad"),(Z237-(+Z237*T239)),IF(Q239="Impacto",Z238,""))),"")</f>
        <v/>
      </c>
      <c r="Y239" s="14" t="str">
        <f t="shared" si="163"/>
        <v/>
      </c>
      <c r="Z239" s="15" t="str">
        <f t="shared" si="195"/>
        <v/>
      </c>
      <c r="AA239" s="14" t="str">
        <f t="shared" si="165"/>
        <v/>
      </c>
      <c r="AB239" s="16" t="str">
        <f t="shared" ref="AB239:AB241" si="199">IFERROR(IF(AND(Q238="Impacto",Q239="Impacto"),(AB238-(+AB238*T239)),IF(AND(Q238="Probabilidad",Q239="Impacto"),(AB237-(+AB237*T239)),IF(Q239="Probabilidad",AB238,""))),"")</f>
        <v/>
      </c>
      <c r="AC239" s="17" t="str">
        <f>IFERROR(IF(OR(AND(Y239="Muy Baja",AA239="Leve"),AND(Y239="Muy Baja",AA239="Menor"),AND(Y239="Baja",AA239="Leve")),"Bajo",IF(OR(AND(Y239="Muy baja",AA239="Moderado"),AND(Y239="Baja",AA239="Menor"),AND(Y239="Baja",AA239="Moderado"),AND(Y239="Media",AA239="Leve"),AND(Y239="Media",AA239="Menor"),AND(Y239="Media",AA239="Moderado"),AND(Y239="Alta",AA239="Leve"),AND(Y239="Alta",AA239="Menor")),"Moderado",IF(OR(AND(Y239="Muy Baja",AA239="Mayor"),AND(Y239="Baja",AA239="Mayor"),AND(Y239="Media",AA239="Mayor"),AND(Y239="Alta",AA239="Moderado"),AND(Y239="Alta",AA239="Mayor"),AND(Y239="Muy Alta",AA239="Leve"),AND(Y239="Muy Alta",AA239="Menor"),AND(Y239="Muy Alta",AA239="Moderado"),AND(Y239="Muy Alta",AA239="Mayor")),"Alto",IF(OR(AND(Y239="Muy Baja",AA239="Catastrófico"),AND(Y239="Baja",AA239="Catastrófico"),AND(Y239="Media",AA239="Catastrófico"),AND(Y239="Alta",AA239="Catastrófico"),AND(Y239="Muy Alta",AA239="Catastrófico")),"Extremo","")))),"")</f>
        <v/>
      </c>
      <c r="AD239" s="18"/>
      <c r="AE239" s="19"/>
      <c r="AF239" s="20"/>
      <c r="AG239" s="21"/>
      <c r="AH239" s="21"/>
      <c r="AI239" s="19"/>
      <c r="AJ239" s="20"/>
    </row>
    <row r="240" spans="1:36" ht="16.5" hidden="1" x14ac:dyDescent="0.25">
      <c r="A240" s="63"/>
      <c r="B240" s="66"/>
      <c r="C240" s="66"/>
      <c r="D240" s="66"/>
      <c r="E240" s="69"/>
      <c r="F240" s="66"/>
      <c r="G240" s="72"/>
      <c r="H240" s="57"/>
      <c r="I240" s="48"/>
      <c r="J240" s="51"/>
      <c r="K240" s="48">
        <f t="shared" ca="1" si="193"/>
        <v>0</v>
      </c>
      <c r="L240" s="57"/>
      <c r="M240" s="48"/>
      <c r="N240" s="60"/>
      <c r="O240" s="9">
        <v>5</v>
      </c>
      <c r="P240" s="22"/>
      <c r="Q240" s="11" t="str">
        <f t="shared" si="197"/>
        <v/>
      </c>
      <c r="R240" s="12"/>
      <c r="S240" s="12"/>
      <c r="T240" s="13" t="str">
        <f t="shared" si="194"/>
        <v/>
      </c>
      <c r="U240" s="12"/>
      <c r="V240" s="12"/>
      <c r="W240" s="12"/>
      <c r="X240" s="8" t="str">
        <f t="shared" si="198"/>
        <v/>
      </c>
      <c r="Y240" s="14" t="str">
        <f t="shared" si="163"/>
        <v/>
      </c>
      <c r="Z240" s="15" t="str">
        <f t="shared" si="195"/>
        <v/>
      </c>
      <c r="AA240" s="14" t="str">
        <f t="shared" si="165"/>
        <v/>
      </c>
      <c r="AB240" s="16" t="str">
        <f t="shared" si="199"/>
        <v/>
      </c>
      <c r="AC240" s="17" t="str">
        <f t="shared" ref="AC240:AC241" si="200">IFERROR(IF(OR(AND(Y240="Muy Baja",AA240="Leve"),AND(Y240="Muy Baja",AA240="Menor"),AND(Y240="Baja",AA240="Leve")),"Bajo",IF(OR(AND(Y240="Muy baja",AA240="Moderado"),AND(Y240="Baja",AA240="Menor"),AND(Y240="Baja",AA240="Moderado"),AND(Y240="Media",AA240="Leve"),AND(Y240="Media",AA240="Menor"),AND(Y240="Media",AA240="Moderado"),AND(Y240="Alta",AA240="Leve"),AND(Y240="Alta",AA240="Menor")),"Moderado",IF(OR(AND(Y240="Muy Baja",AA240="Mayor"),AND(Y240="Baja",AA240="Mayor"),AND(Y240="Media",AA240="Mayor"),AND(Y240="Alta",AA240="Moderado"),AND(Y240="Alta",AA240="Mayor"),AND(Y240="Muy Alta",AA240="Leve"),AND(Y240="Muy Alta",AA240="Menor"),AND(Y240="Muy Alta",AA240="Moderado"),AND(Y240="Muy Alta",AA240="Mayor")),"Alto",IF(OR(AND(Y240="Muy Baja",AA240="Catastrófico"),AND(Y240="Baja",AA240="Catastrófico"),AND(Y240="Media",AA240="Catastrófico"),AND(Y240="Alta",AA240="Catastrófico"),AND(Y240="Muy Alta",AA240="Catastrófico")),"Extremo","")))),"")</f>
        <v/>
      </c>
      <c r="AD240" s="18"/>
      <c r="AE240" s="19"/>
      <c r="AF240" s="20"/>
      <c r="AG240" s="21"/>
      <c r="AH240" s="21"/>
      <c r="AI240" s="19"/>
      <c r="AJ240" s="20"/>
    </row>
    <row r="241" spans="1:36" ht="16.5" hidden="1" x14ac:dyDescent="0.25">
      <c r="A241" s="64"/>
      <c r="B241" s="67"/>
      <c r="C241" s="67"/>
      <c r="D241" s="67"/>
      <c r="E241" s="70"/>
      <c r="F241" s="67"/>
      <c r="G241" s="73"/>
      <c r="H241" s="58"/>
      <c r="I241" s="49"/>
      <c r="J241" s="52"/>
      <c r="K241" s="49">
        <f t="shared" ca="1" si="193"/>
        <v>0</v>
      </c>
      <c r="L241" s="58"/>
      <c r="M241" s="49"/>
      <c r="N241" s="61"/>
      <c r="O241" s="9">
        <v>6</v>
      </c>
      <c r="P241" s="22"/>
      <c r="Q241" s="11" t="str">
        <f t="shared" si="197"/>
        <v/>
      </c>
      <c r="R241" s="12"/>
      <c r="S241" s="12"/>
      <c r="T241" s="13" t="str">
        <f t="shared" si="194"/>
        <v/>
      </c>
      <c r="U241" s="12"/>
      <c r="V241" s="12"/>
      <c r="W241" s="12"/>
      <c r="X241" s="8" t="str">
        <f t="shared" si="198"/>
        <v/>
      </c>
      <c r="Y241" s="14" t="str">
        <f t="shared" si="163"/>
        <v/>
      </c>
      <c r="Z241" s="15" t="str">
        <f t="shared" si="195"/>
        <v/>
      </c>
      <c r="AA241" s="14" t="str">
        <f t="shared" si="165"/>
        <v/>
      </c>
      <c r="AB241" s="16" t="str">
        <f t="shared" si="199"/>
        <v/>
      </c>
      <c r="AC241" s="17" t="str">
        <f t="shared" si="200"/>
        <v/>
      </c>
      <c r="AD241" s="18"/>
      <c r="AE241" s="19"/>
      <c r="AF241" s="20"/>
      <c r="AG241" s="21"/>
      <c r="AH241" s="21"/>
      <c r="AI241" s="19"/>
      <c r="AJ241" s="20"/>
    </row>
    <row r="242" spans="1:36" ht="23.25" x14ac:dyDescent="0.3">
      <c r="A242" s="112" t="s">
        <v>0</v>
      </c>
      <c r="B242" s="113"/>
      <c r="C242" s="114" t="s">
        <v>214</v>
      </c>
      <c r="D242" s="115"/>
      <c r="E242" s="115"/>
      <c r="F242" s="115"/>
      <c r="G242" s="115"/>
      <c r="H242" s="115"/>
      <c r="I242" s="115"/>
      <c r="J242" s="115"/>
      <c r="K242" s="115"/>
      <c r="L242" s="115"/>
      <c r="M242" s="115"/>
      <c r="N242" s="116"/>
      <c r="O242" s="117"/>
      <c r="P242" s="117"/>
      <c r="Q242" s="117"/>
      <c r="R242" s="3"/>
      <c r="S242" s="3"/>
      <c r="T242" s="3"/>
      <c r="U242" s="3"/>
      <c r="V242" s="3"/>
      <c r="W242" s="3"/>
      <c r="X242" s="3"/>
      <c r="Y242" s="3"/>
      <c r="Z242" s="3"/>
      <c r="AA242" s="3"/>
      <c r="AB242" s="3"/>
      <c r="AC242" s="3"/>
      <c r="AD242" s="3"/>
      <c r="AE242" s="3"/>
      <c r="AF242" s="3"/>
      <c r="AG242" s="3"/>
      <c r="AH242" s="3"/>
      <c r="AI242" s="3"/>
      <c r="AJ242" s="3"/>
    </row>
    <row r="243" spans="1:36" ht="23.25" x14ac:dyDescent="0.3">
      <c r="A243" s="112" t="s">
        <v>2</v>
      </c>
      <c r="B243" s="113"/>
      <c r="C243" s="118" t="s">
        <v>215</v>
      </c>
      <c r="D243" s="115"/>
      <c r="E243" s="115"/>
      <c r="F243" s="115"/>
      <c r="G243" s="115"/>
      <c r="H243" s="115"/>
      <c r="I243" s="115"/>
      <c r="J243" s="115"/>
      <c r="K243" s="115"/>
      <c r="L243" s="115"/>
      <c r="M243" s="115"/>
      <c r="N243" s="116"/>
      <c r="O243" s="5"/>
      <c r="P243" s="3"/>
      <c r="Q243" s="3"/>
      <c r="R243" s="3"/>
      <c r="S243" s="3"/>
      <c r="T243" s="3"/>
      <c r="U243" s="3"/>
      <c r="V243" s="3"/>
      <c r="W243" s="3"/>
      <c r="X243" s="3"/>
      <c r="Y243" s="3"/>
      <c r="Z243" s="3"/>
      <c r="AA243" s="3"/>
      <c r="AB243" s="3"/>
      <c r="AC243" s="3"/>
      <c r="AD243" s="3"/>
      <c r="AE243" s="3"/>
      <c r="AF243" s="3"/>
      <c r="AG243" s="3"/>
      <c r="AH243" s="3"/>
      <c r="AI243" s="3"/>
      <c r="AJ243" s="3"/>
    </row>
    <row r="244" spans="1:36" ht="23.25" x14ac:dyDescent="0.3">
      <c r="A244" s="112" t="s">
        <v>4</v>
      </c>
      <c r="B244" s="113"/>
      <c r="C244" s="118" t="s">
        <v>216</v>
      </c>
      <c r="D244" s="119"/>
      <c r="E244" s="119"/>
      <c r="F244" s="119"/>
      <c r="G244" s="119"/>
      <c r="H244" s="119"/>
      <c r="I244" s="119"/>
      <c r="J244" s="119"/>
      <c r="K244" s="119"/>
      <c r="L244" s="119"/>
      <c r="M244" s="119"/>
      <c r="N244" s="120"/>
      <c r="O244" s="5"/>
      <c r="P244" s="3"/>
      <c r="Q244" s="3"/>
      <c r="R244" s="3"/>
      <c r="S244" s="3"/>
      <c r="T244" s="3"/>
      <c r="U244" s="3"/>
      <c r="V244" s="3"/>
      <c r="W244" s="3"/>
      <c r="X244" s="3"/>
      <c r="Y244" s="3"/>
      <c r="Z244" s="3"/>
      <c r="AA244" s="3"/>
      <c r="AB244" s="3"/>
      <c r="AC244" s="3"/>
      <c r="AD244" s="3"/>
      <c r="AE244" s="3"/>
      <c r="AF244" s="3"/>
      <c r="AG244" s="3"/>
      <c r="AH244" s="3"/>
      <c r="AI244" s="3"/>
      <c r="AJ244" s="3"/>
    </row>
    <row r="245" spans="1:36" ht="16.5" x14ac:dyDescent="0.25">
      <c r="A245" s="105" t="s">
        <v>6</v>
      </c>
      <c r="B245" s="106"/>
      <c r="C245" s="106"/>
      <c r="D245" s="106"/>
      <c r="E245" s="106"/>
      <c r="F245" s="106"/>
      <c r="G245" s="107"/>
      <c r="H245" s="105" t="s">
        <v>7</v>
      </c>
      <c r="I245" s="106"/>
      <c r="J245" s="106"/>
      <c r="K245" s="106"/>
      <c r="L245" s="106"/>
      <c r="M245" s="106"/>
      <c r="N245" s="107"/>
      <c r="O245" s="105" t="s">
        <v>8</v>
      </c>
      <c r="P245" s="106"/>
      <c r="Q245" s="106"/>
      <c r="R245" s="106"/>
      <c r="S245" s="106"/>
      <c r="T245" s="106"/>
      <c r="U245" s="106"/>
      <c r="V245" s="106"/>
      <c r="W245" s="107"/>
      <c r="X245" s="105" t="s">
        <v>9</v>
      </c>
      <c r="Y245" s="106"/>
      <c r="Z245" s="106"/>
      <c r="AA245" s="106"/>
      <c r="AB245" s="106"/>
      <c r="AC245" s="106"/>
      <c r="AD245" s="107"/>
      <c r="AE245" s="105" t="s">
        <v>10</v>
      </c>
      <c r="AF245" s="106"/>
      <c r="AG245" s="106"/>
      <c r="AH245" s="106"/>
      <c r="AI245" s="106"/>
      <c r="AJ245" s="107"/>
    </row>
    <row r="246" spans="1:36" ht="16.5" x14ac:dyDescent="0.25">
      <c r="A246" s="108" t="s">
        <v>11</v>
      </c>
      <c r="B246" s="110" t="s">
        <v>12</v>
      </c>
      <c r="C246" s="102" t="s">
        <v>13</v>
      </c>
      <c r="D246" s="102" t="s">
        <v>14</v>
      </c>
      <c r="E246" s="111" t="s">
        <v>15</v>
      </c>
      <c r="F246" s="103" t="s">
        <v>16</v>
      </c>
      <c r="G246" s="102" t="s">
        <v>17</v>
      </c>
      <c r="H246" s="104" t="s">
        <v>18</v>
      </c>
      <c r="I246" s="101" t="s">
        <v>19</v>
      </c>
      <c r="J246" s="103" t="s">
        <v>20</v>
      </c>
      <c r="K246" s="103" t="s">
        <v>21</v>
      </c>
      <c r="L246" s="99" t="s">
        <v>22</v>
      </c>
      <c r="M246" s="101" t="s">
        <v>19</v>
      </c>
      <c r="N246" s="102" t="s">
        <v>23</v>
      </c>
      <c r="O246" s="97" t="s">
        <v>24</v>
      </c>
      <c r="P246" s="95" t="s">
        <v>25</v>
      </c>
      <c r="Q246" s="103" t="s">
        <v>26</v>
      </c>
      <c r="R246" s="95" t="s">
        <v>27</v>
      </c>
      <c r="S246" s="95"/>
      <c r="T246" s="95"/>
      <c r="U246" s="95"/>
      <c r="V246" s="95"/>
      <c r="W246" s="95"/>
      <c r="X246" s="96" t="s">
        <v>28</v>
      </c>
      <c r="Y246" s="96" t="s">
        <v>29</v>
      </c>
      <c r="Z246" s="96" t="s">
        <v>19</v>
      </c>
      <c r="AA246" s="96" t="s">
        <v>30</v>
      </c>
      <c r="AB246" s="96" t="s">
        <v>19</v>
      </c>
      <c r="AC246" s="96" t="s">
        <v>31</v>
      </c>
      <c r="AD246" s="97" t="s">
        <v>32</v>
      </c>
      <c r="AE246" s="95" t="s">
        <v>10</v>
      </c>
      <c r="AF246" s="95" t="s">
        <v>33</v>
      </c>
      <c r="AG246" s="95" t="s">
        <v>34</v>
      </c>
      <c r="AH246" s="95" t="s">
        <v>35</v>
      </c>
      <c r="AI246" s="95" t="s">
        <v>36</v>
      </c>
      <c r="AJ246" s="95" t="s">
        <v>37</v>
      </c>
    </row>
    <row r="247" spans="1:36" ht="78.75" x14ac:dyDescent="0.25">
      <c r="A247" s="109"/>
      <c r="B247" s="110"/>
      <c r="C247" s="95"/>
      <c r="D247" s="95"/>
      <c r="E247" s="110"/>
      <c r="F247" s="102"/>
      <c r="G247" s="95"/>
      <c r="H247" s="102"/>
      <c r="I247" s="100"/>
      <c r="J247" s="102"/>
      <c r="K247" s="102"/>
      <c r="L247" s="100"/>
      <c r="M247" s="100"/>
      <c r="N247" s="95"/>
      <c r="O247" s="98"/>
      <c r="P247" s="95"/>
      <c r="Q247" s="102"/>
      <c r="R247" s="6" t="s">
        <v>38</v>
      </c>
      <c r="S247" s="6" t="s">
        <v>39</v>
      </c>
      <c r="T247" s="6" t="s">
        <v>40</v>
      </c>
      <c r="U247" s="6" t="s">
        <v>41</v>
      </c>
      <c r="V247" s="6" t="s">
        <v>42</v>
      </c>
      <c r="W247" s="6" t="s">
        <v>43</v>
      </c>
      <c r="X247" s="96"/>
      <c r="Y247" s="96"/>
      <c r="Z247" s="96"/>
      <c r="AA247" s="96"/>
      <c r="AB247" s="96"/>
      <c r="AC247" s="96"/>
      <c r="AD247" s="98"/>
      <c r="AE247" s="95"/>
      <c r="AF247" s="95"/>
      <c r="AG247" s="95"/>
      <c r="AH247" s="95"/>
      <c r="AI247" s="95"/>
      <c r="AJ247" s="95"/>
    </row>
    <row r="248" spans="1:36" ht="16.5" x14ac:dyDescent="0.25">
      <c r="A248" s="62">
        <v>1</v>
      </c>
      <c r="B248" s="65" t="s">
        <v>68</v>
      </c>
      <c r="C248" s="65" t="s">
        <v>217</v>
      </c>
      <c r="D248" s="65" t="s">
        <v>218</v>
      </c>
      <c r="E248" s="90" t="s">
        <v>219</v>
      </c>
      <c r="F248" s="65" t="s">
        <v>48</v>
      </c>
      <c r="G248" s="71">
        <v>30</v>
      </c>
      <c r="H248" s="56" t="str">
        <f>IF(G248&lt;=0,"",IF(G248&lt;=2,"Muy Baja",IF(G248&lt;=24,"Baja",IF(G248&lt;=500,"Media",IF(G248&lt;=5000,"Alta","Muy Alta")))))</f>
        <v>Media</v>
      </c>
      <c r="I248" s="47">
        <f>IF(H248="","",IF(H248="Muy Baja",0.2,IF(H248="Baja",0.4,IF(H248="Media",0.6,IF(H248="Alta",0.8,IF(H248="Muy Alta",1,))))))</f>
        <v>0.6</v>
      </c>
      <c r="J248" s="50" t="s">
        <v>220</v>
      </c>
      <c r="K248" s="53" t="str">
        <f>IF(NOT(ISERROR(MATCH(J248,'[13]Tabla Impacto'!$B$221:$B$223,0))),'[13]Tabla Impacto'!$F$223&amp;"Por favor no seleccionar los criterios de impacto(Afectación Económica o presupuestal y Pérdida Reputacional)",J248)</f>
        <v xml:space="preserve">     Entre 50 y 100 SMLMV </v>
      </c>
      <c r="L248" s="56" t="str">
        <f>IF(OR(K248='[13]Tabla Impacto'!$C$11,K248='[13]Tabla Impacto'!$D$11),"Leve",IF(OR(K248='[13]Tabla Impacto'!$C$12,K248='[13]Tabla Impacto'!$D$12),"Menor",IF(OR(K248='[13]Tabla Impacto'!$C$13,K248='[13]Tabla Impacto'!$D$13),"Moderado",IF(OR(K248='[13]Tabla Impacto'!$C$14,K248='[13]Tabla Impacto'!$D$14),"Mayor",IF(OR(K248='[13]Tabla Impacto'!$C$15,K248='[13]Tabla Impacto'!$D$15),"Catastrófico","")))))</f>
        <v>Moderado</v>
      </c>
      <c r="M248" s="47">
        <f>IF(L248="","",IF(L248="Leve",0.2,IF(L248="Menor",0.4,IF(L248="Moderado",0.6,IF(L248="Mayor",0.8,IF(L248="Catastrófico",1,))))))</f>
        <v>0.6</v>
      </c>
      <c r="N248" s="59" t="str">
        <f>IF(OR(AND(H248="Muy Baja",L248="Leve"),AND(H248="Muy Baja",L248="Menor"),AND(H248="Baja",L248="Leve")),"Bajo",IF(OR(AND(H248="Muy baja",L248="Moderado"),AND(H248="Baja",L248="Menor"),AND(H248="Baja",L248="Moderado"),AND(H248="Media",L248="Leve"),AND(H248="Media",L248="Menor"),AND(H248="Media",L248="Moderado"),AND(H248="Alta",L248="Leve"),AND(H248="Alta",L248="Menor")),"Moderado",IF(OR(AND(H248="Muy Baja",L248="Mayor"),AND(H248="Baja",L248="Mayor"),AND(H248="Media",L248="Mayor"),AND(H248="Alta",L248="Moderado"),AND(H248="Alta",L248="Mayor"),AND(H248="Muy Alta",L248="Leve"),AND(H248="Muy Alta",L248="Menor"),AND(H248="Muy Alta",L248="Moderado"),AND(H248="Muy Alta",L248="Mayor")),"Alto",IF(OR(AND(H248="Muy Baja",L248="Catastrófico"),AND(H248="Baja",L248="Catastrófico"),AND(H248="Media",L248="Catastrófico"),AND(H248="Alta",L248="Catastrófico"),AND(H248="Muy Alta",L248="Catastrófico")),"Extremo",""))))</f>
        <v>Moderado</v>
      </c>
      <c r="O248" s="62">
        <v>1</v>
      </c>
      <c r="P248" s="93" t="s">
        <v>221</v>
      </c>
      <c r="Q248" s="88" t="str">
        <f>IF(OR(R248="Preventivo",R248="Detectivo"),"Probabilidad",IF(R248="Correctivo","Impacto",""))</f>
        <v>Probabilidad</v>
      </c>
      <c r="R248" s="82" t="s">
        <v>51</v>
      </c>
      <c r="S248" s="82" t="s">
        <v>52</v>
      </c>
      <c r="T248" s="84" t="str">
        <f>IF(AND(R248="Preventivo",S248="Automático"),"50%",IF(AND(R248="Preventivo",S248="Manual"),"40%",IF(AND(R248="Detectivo",S248="Automático"),"40%",IF(AND(R248="Detectivo",S248="Manual"),"30%",IF(AND(R248="Correctivo",S248="Automático"),"35%",IF(AND(R248="Correctivo",S248="Manual"),"25%",""))))))</f>
        <v>50%</v>
      </c>
      <c r="U248" s="82" t="s">
        <v>53</v>
      </c>
      <c r="V248" s="82" t="s">
        <v>54</v>
      </c>
      <c r="W248" s="82" t="s">
        <v>55</v>
      </c>
      <c r="X248" s="7">
        <f>IFERROR(IF(Q248="Probabilidad",(I248-(+I248*T248)),IF(Q248="Impacto",I248,"")),"")</f>
        <v>0.3</v>
      </c>
      <c r="Y248" s="76" t="str">
        <f>IFERROR(IF(X248="","",IF(X248&lt;=0.2,"Muy Baja",IF(X248&lt;=0.4,"Baja",IF(X248&lt;=0.6,"Media",IF(X248&lt;=0.8,"Alta","Muy Alta"))))),"")</f>
        <v>Baja</v>
      </c>
      <c r="Z248" s="84">
        <f>+X248</f>
        <v>0.3</v>
      </c>
      <c r="AA248" s="76" t="str">
        <f>IFERROR(IF(AB248="","",IF(AB248&lt;=0.2,"Leve",IF(AB248&lt;=0.4,"Menor",IF(AB248&lt;=0.6,"Moderado",IF(AB248&lt;=0.8,"Mayor","Catastrófico"))))),"")</f>
        <v>Moderado</v>
      </c>
      <c r="AB248" s="84">
        <f>IFERROR(IF(Q248="Impacto",(M248-(+M248*T248)),IF(Q248="Probabilidad",M248,"")),"")</f>
        <v>0.6</v>
      </c>
      <c r="AC248" s="80" t="str">
        <f>IFERROR(IF(OR(AND(Y248="Muy Baja",AA248="Leve"),AND(Y248="Muy Baja",AA248="Menor"),AND(Y248="Baja",AA248="Leve")),"Bajo",IF(OR(AND(Y248="Muy baja",AA248="Moderado"),AND(Y248="Baja",AA248="Menor"),AND(Y248="Baja",AA248="Moderado"),AND(Y248="Media",AA248="Leve"),AND(Y248="Media",AA248="Menor"),AND(Y248="Media",AA248="Moderado"),AND(Y248="Alta",AA248="Leve"),AND(Y248="Alta",AA248="Menor")),"Moderado",IF(OR(AND(Y248="Muy Baja",AA248="Mayor"),AND(Y248="Baja",AA248="Mayor"),AND(Y248="Media",AA248="Mayor"),AND(Y248="Alta",AA248="Moderado"),AND(Y248="Alta",AA248="Mayor"),AND(Y248="Muy Alta",AA248="Leve"),AND(Y248="Muy Alta",AA248="Menor"),AND(Y248="Muy Alta",AA248="Moderado"),AND(Y248="Muy Alta",AA248="Mayor")),"Alto",IF(OR(AND(Y248="Muy Baja",AA248="Catastrófico"),AND(Y248="Baja",AA248="Catastrófico"),AND(Y248="Media",AA248="Catastrófico"),AND(Y248="Alta",AA248="Catastrófico"),AND(Y248="Muy Alta",AA248="Catastrófico")),"Extremo","")))),"")</f>
        <v>Moderado</v>
      </c>
      <c r="AD248" s="82" t="s">
        <v>64</v>
      </c>
      <c r="AE248" s="65" t="s">
        <v>222</v>
      </c>
      <c r="AF248" s="71" t="s">
        <v>223</v>
      </c>
      <c r="AG248" s="65"/>
      <c r="AH248" s="74"/>
      <c r="AI248" s="65"/>
      <c r="AJ248" s="71"/>
    </row>
    <row r="249" spans="1:36" ht="77.25" customHeight="1" x14ac:dyDescent="0.25">
      <c r="A249" s="63"/>
      <c r="B249" s="66"/>
      <c r="C249" s="66"/>
      <c r="D249" s="66"/>
      <c r="E249" s="91"/>
      <c r="F249" s="66"/>
      <c r="G249" s="72"/>
      <c r="H249" s="57"/>
      <c r="I249" s="48"/>
      <c r="J249" s="51"/>
      <c r="K249" s="54">
        <f ca="1">IF(NOT(ISERROR(MATCH(J249,_xlfn.ANCHORARRAY(#REF!),0))),#REF!&amp;"Por favor no seleccionar los criterios de impacto",J249)</f>
        <v>0</v>
      </c>
      <c r="L249" s="57"/>
      <c r="M249" s="48"/>
      <c r="N249" s="60"/>
      <c r="O249" s="64"/>
      <c r="P249" s="94"/>
      <c r="Q249" s="89"/>
      <c r="R249" s="83"/>
      <c r="S249" s="83"/>
      <c r="T249" s="85"/>
      <c r="U249" s="83"/>
      <c r="V249" s="83"/>
      <c r="W249" s="83"/>
      <c r="X249" s="7" t="str">
        <f>IFERROR(IF(AND(Q248="Probabilidad",Q249="Probabilidad"),(Z248-(+Z248*T249)),IF(Q249="Probabilidad",(I248-(+I248*T249)),IF(Q249="Impacto",Z248,""))),"")</f>
        <v/>
      </c>
      <c r="Y249" s="77"/>
      <c r="Z249" s="85"/>
      <c r="AA249" s="77"/>
      <c r="AB249" s="85"/>
      <c r="AC249" s="81"/>
      <c r="AD249" s="83"/>
      <c r="AE249" s="67"/>
      <c r="AF249" s="73"/>
      <c r="AG249" s="67"/>
      <c r="AH249" s="75"/>
      <c r="AI249" s="67"/>
      <c r="AJ249" s="73"/>
    </row>
    <row r="250" spans="1:36" ht="16.5" hidden="1" x14ac:dyDescent="0.25">
      <c r="A250" s="63"/>
      <c r="B250" s="66"/>
      <c r="C250" s="66"/>
      <c r="D250" s="66"/>
      <c r="E250" s="91"/>
      <c r="F250" s="66"/>
      <c r="G250" s="72"/>
      <c r="H250" s="57"/>
      <c r="I250" s="48"/>
      <c r="J250" s="51"/>
      <c r="K250" s="54">
        <f ca="1">IF(NOT(ISERROR(MATCH(J250,_xlfn.ANCHORARRAY(#REF!),0))),#REF!&amp;"Por favor no seleccionar los criterios de impacto",J250)</f>
        <v>0</v>
      </c>
      <c r="L250" s="57"/>
      <c r="M250" s="48"/>
      <c r="N250" s="60"/>
      <c r="O250" s="9">
        <v>3</v>
      </c>
      <c r="P250" s="10"/>
      <c r="Q250" s="11" t="str">
        <f>IF(OR(R250="Preventivo",R250="Detectivo"),"Probabilidad",IF(R250="Correctivo","Impacto",""))</f>
        <v/>
      </c>
      <c r="R250" s="41"/>
      <c r="S250" s="41"/>
      <c r="T250" s="42" t="str">
        <f t="shared" ref="T250:T253" si="201">IF(AND(R250="Preventivo",S250="Automático"),"50%",IF(AND(R250="Preventivo",S250="Manual"),"40%",IF(AND(R250="Detectivo",S250="Automático"),"40%",IF(AND(R250="Detectivo",S250="Manual"),"30%",IF(AND(R250="Correctivo",S250="Automático"),"35%",IF(AND(R250="Correctivo",S250="Manual"),"25%",""))))))</f>
        <v/>
      </c>
      <c r="U250" s="41"/>
      <c r="V250" s="41"/>
      <c r="W250" s="41"/>
      <c r="X250" s="7" t="str">
        <f>IFERROR(IF(AND(Q249="Probabilidad",Q250="Probabilidad"),(Z249-(+Z249*T250)),IF(AND(Q249="Impacto",Q250="Probabilidad"),(Z248-(+Z248*T250)),IF(Q250="Impacto",Z249,""))),"")</f>
        <v/>
      </c>
      <c r="Y250" s="43" t="str">
        <f t="shared" ref="Y250:Y265" si="202">IFERROR(IF(X250="","",IF(X250&lt;=0.2,"Muy Baja",IF(X250&lt;=0.4,"Baja",IF(X250&lt;=0.6,"Media",IF(X250&lt;=0.8,"Alta","Muy Alta"))))),"")</f>
        <v/>
      </c>
      <c r="Z250" s="27" t="str">
        <f t="shared" ref="Z250:Z253" si="203">+X250</f>
        <v/>
      </c>
      <c r="AA250" s="43" t="str">
        <f t="shared" ref="AA250:AA265" si="204">IFERROR(IF(AB250="","",IF(AB250&lt;=0.2,"Leve",IF(AB250&lt;=0.4,"Menor",IF(AB250&lt;=0.6,"Moderado",IF(AB250&lt;=0.8,"Mayor","Catastrófico"))))),"")</f>
        <v/>
      </c>
      <c r="AB250" s="29" t="str">
        <f>IFERROR(IF(AND(Q249="Impacto",Q250="Impacto"),(AB249-(+AB249*T250)),IF(AND(Q249="Probabilidad",Q250="Impacto"),(AB248-(+AB248*T250)),IF(Q250="Probabilidad",AB249,""))),"")</f>
        <v/>
      </c>
      <c r="AC250" s="44" t="str">
        <f t="shared" ref="AC250:AC253" si="205">IFERROR(IF(OR(AND(Y250="Muy Baja",AA250="Leve"),AND(Y250="Muy Baja",AA250="Menor"),AND(Y250="Baja",AA250="Leve")),"Bajo",IF(OR(AND(Y250="Muy baja",AA250="Moderado"),AND(Y250="Baja",AA250="Menor"),AND(Y250="Baja",AA250="Moderado"),AND(Y250="Media",AA250="Leve"),AND(Y250="Media",AA250="Menor"),AND(Y250="Media",AA250="Moderado"),AND(Y250="Alta",AA250="Leve"),AND(Y250="Alta",AA250="Menor")),"Moderado",IF(OR(AND(Y250="Muy Baja",AA250="Mayor"),AND(Y250="Baja",AA250="Mayor"),AND(Y250="Media",AA250="Mayor"),AND(Y250="Alta",AA250="Moderado"),AND(Y250="Alta",AA250="Mayor"),AND(Y250="Muy Alta",AA250="Leve"),AND(Y250="Muy Alta",AA250="Menor"),AND(Y250="Muy Alta",AA250="Moderado"),AND(Y250="Muy Alta",AA250="Mayor")),"Alto",IF(OR(AND(Y250="Muy Baja",AA250="Catastrófico"),AND(Y250="Baja",AA250="Catastrófico"),AND(Y250="Media",AA250="Catastrófico"),AND(Y250="Alta",AA250="Catastrófico"),AND(Y250="Muy Alta",AA250="Catastrófico")),"Extremo","")))),"")</f>
        <v/>
      </c>
      <c r="AD250" s="26"/>
      <c r="AE250" s="19"/>
      <c r="AF250" s="20"/>
      <c r="AG250" s="21"/>
      <c r="AH250" s="21"/>
      <c r="AI250" s="19"/>
      <c r="AJ250" s="20"/>
    </row>
    <row r="251" spans="1:36" ht="16.5" hidden="1" x14ac:dyDescent="0.25">
      <c r="A251" s="63"/>
      <c r="B251" s="66"/>
      <c r="C251" s="66"/>
      <c r="D251" s="66"/>
      <c r="E251" s="91"/>
      <c r="F251" s="66"/>
      <c r="G251" s="72"/>
      <c r="H251" s="57"/>
      <c r="I251" s="48"/>
      <c r="J251" s="51"/>
      <c r="K251" s="54">
        <f ca="1">IF(NOT(ISERROR(MATCH(J251,_xlfn.ANCHORARRAY(#REF!),0))),#REF!&amp;"Por favor no seleccionar los criterios de impacto",J251)</f>
        <v>0</v>
      </c>
      <c r="L251" s="57"/>
      <c r="M251" s="48"/>
      <c r="N251" s="60"/>
      <c r="O251" s="9">
        <v>4</v>
      </c>
      <c r="P251" s="22"/>
      <c r="Q251" s="11" t="str">
        <f t="shared" ref="Q251:Q253" si="206">IF(OR(R251="Preventivo",R251="Detectivo"),"Probabilidad",IF(R251="Correctivo","Impacto",""))</f>
        <v/>
      </c>
      <c r="R251" s="41"/>
      <c r="S251" s="41"/>
      <c r="T251" s="42" t="str">
        <f t="shared" si="201"/>
        <v/>
      </c>
      <c r="U251" s="41"/>
      <c r="V251" s="41"/>
      <c r="W251" s="41"/>
      <c r="X251" s="7" t="str">
        <f t="shared" ref="X251:X253" si="207">IFERROR(IF(AND(Q250="Probabilidad",Q251="Probabilidad"),(Z250-(+Z250*T251)),IF(AND(Q250="Impacto",Q251="Probabilidad"),(Z249-(+Z249*T251)),IF(Q251="Impacto",Z250,""))),"")</f>
        <v/>
      </c>
      <c r="Y251" s="43" t="str">
        <f t="shared" si="202"/>
        <v/>
      </c>
      <c r="Z251" s="27" t="str">
        <f t="shared" si="203"/>
        <v/>
      </c>
      <c r="AA251" s="43" t="str">
        <f t="shared" si="204"/>
        <v/>
      </c>
      <c r="AB251" s="29" t="str">
        <f t="shared" ref="AB251:AB253" si="208">IFERROR(IF(AND(Q250="Impacto",Q251="Impacto"),(AB250-(+AB250*T251)),IF(AND(Q250="Probabilidad",Q251="Impacto"),(AB249-(+AB249*T251)),IF(Q251="Probabilidad",AB250,""))),"")</f>
        <v/>
      </c>
      <c r="AC251" s="44" t="str">
        <f>IFERROR(IF(OR(AND(Y251="Muy Baja",AA251="Leve"),AND(Y251="Muy Baja",AA251="Menor"),AND(Y251="Baja",AA251="Leve")),"Bajo",IF(OR(AND(Y251="Muy baja",AA251="Moderado"),AND(Y251="Baja",AA251="Menor"),AND(Y251="Baja",AA251="Moderado"),AND(Y251="Media",AA251="Leve"),AND(Y251="Media",AA251="Menor"),AND(Y251="Media",AA251="Moderado"),AND(Y251="Alta",AA251="Leve"),AND(Y251="Alta",AA251="Menor")),"Moderado",IF(OR(AND(Y251="Muy Baja",AA251="Mayor"),AND(Y251="Baja",AA251="Mayor"),AND(Y251="Media",AA251="Mayor"),AND(Y251="Alta",AA251="Moderado"),AND(Y251="Alta",AA251="Mayor"),AND(Y251="Muy Alta",AA251="Leve"),AND(Y251="Muy Alta",AA251="Menor"),AND(Y251="Muy Alta",AA251="Moderado"),AND(Y251="Muy Alta",AA251="Mayor")),"Alto",IF(OR(AND(Y251="Muy Baja",AA251="Catastrófico"),AND(Y251="Baja",AA251="Catastrófico"),AND(Y251="Media",AA251="Catastrófico"),AND(Y251="Alta",AA251="Catastrófico"),AND(Y251="Muy Alta",AA251="Catastrófico")),"Extremo","")))),"")</f>
        <v/>
      </c>
      <c r="AD251" s="26"/>
      <c r="AE251" s="19"/>
      <c r="AF251" s="20"/>
      <c r="AG251" s="21"/>
      <c r="AH251" s="21"/>
      <c r="AI251" s="19"/>
      <c r="AJ251" s="20"/>
    </row>
    <row r="252" spans="1:36" ht="15" hidden="1" customHeight="1" x14ac:dyDescent="0.25">
      <c r="A252" s="63"/>
      <c r="B252" s="66"/>
      <c r="C252" s="66"/>
      <c r="D252" s="66"/>
      <c r="E252" s="91"/>
      <c r="F252" s="66"/>
      <c r="G252" s="72"/>
      <c r="H252" s="57"/>
      <c r="I252" s="48"/>
      <c r="J252" s="51"/>
      <c r="K252" s="54">
        <f ca="1">IF(NOT(ISERROR(MATCH(J252,_xlfn.ANCHORARRAY(#REF!),0))),#REF!&amp;"Por favor no seleccionar los criterios de impacto",J252)</f>
        <v>0</v>
      </c>
      <c r="L252" s="57"/>
      <c r="M252" s="48"/>
      <c r="N252" s="60"/>
      <c r="O252" s="9">
        <v>5</v>
      </c>
      <c r="P252" s="22"/>
      <c r="Q252" s="11" t="str">
        <f t="shared" si="206"/>
        <v/>
      </c>
      <c r="R252" s="41"/>
      <c r="S252" s="41"/>
      <c r="T252" s="42" t="str">
        <f t="shared" si="201"/>
        <v/>
      </c>
      <c r="U252" s="41"/>
      <c r="V252" s="41"/>
      <c r="W252" s="41"/>
      <c r="X252" s="7" t="str">
        <f t="shared" si="207"/>
        <v/>
      </c>
      <c r="Y252" s="43" t="str">
        <f t="shared" si="202"/>
        <v/>
      </c>
      <c r="Z252" s="27" t="str">
        <f t="shared" si="203"/>
        <v/>
      </c>
      <c r="AA252" s="43" t="str">
        <f t="shared" si="204"/>
        <v/>
      </c>
      <c r="AB252" s="29" t="str">
        <f t="shared" si="208"/>
        <v/>
      </c>
      <c r="AC252" s="44" t="str">
        <f t="shared" si="205"/>
        <v/>
      </c>
      <c r="AD252" s="26"/>
      <c r="AE252" s="19"/>
      <c r="AF252" s="20"/>
      <c r="AG252" s="21"/>
      <c r="AH252" s="21"/>
      <c r="AI252" s="19"/>
      <c r="AJ252" s="20"/>
    </row>
    <row r="253" spans="1:36" ht="19.5" hidden="1" customHeight="1" x14ac:dyDescent="0.25">
      <c r="A253" s="64"/>
      <c r="B253" s="67"/>
      <c r="C253" s="67"/>
      <c r="D253" s="67"/>
      <c r="E253" s="92"/>
      <c r="F253" s="67"/>
      <c r="G253" s="73"/>
      <c r="H253" s="58"/>
      <c r="I253" s="49"/>
      <c r="J253" s="52"/>
      <c r="K253" s="55">
        <f ca="1">IF(NOT(ISERROR(MATCH(J253,_xlfn.ANCHORARRAY(#REF!),0))),I260&amp;"Por favor no seleccionar los criterios de impacto",J253)</f>
        <v>0</v>
      </c>
      <c r="L253" s="58"/>
      <c r="M253" s="49"/>
      <c r="N253" s="61"/>
      <c r="O253" s="9">
        <v>6</v>
      </c>
      <c r="P253" s="22"/>
      <c r="Q253" s="11" t="str">
        <f t="shared" si="206"/>
        <v/>
      </c>
      <c r="R253" s="41"/>
      <c r="S253" s="41"/>
      <c r="T253" s="42" t="str">
        <f t="shared" si="201"/>
        <v/>
      </c>
      <c r="U253" s="41"/>
      <c r="V253" s="41"/>
      <c r="W253" s="41"/>
      <c r="X253" s="7" t="str">
        <f t="shared" si="207"/>
        <v/>
      </c>
      <c r="Y253" s="43" t="str">
        <f t="shared" si="202"/>
        <v/>
      </c>
      <c r="Z253" s="27" t="str">
        <f t="shared" si="203"/>
        <v/>
      </c>
      <c r="AA253" s="43" t="str">
        <f t="shared" si="204"/>
        <v/>
      </c>
      <c r="AB253" s="29" t="str">
        <f t="shared" si="208"/>
        <v/>
      </c>
      <c r="AC253" s="44" t="str">
        <f t="shared" si="205"/>
        <v/>
      </c>
      <c r="AD253" s="26"/>
      <c r="AE253" s="19"/>
      <c r="AF253" s="20"/>
      <c r="AG253" s="21"/>
      <c r="AH253" s="21"/>
      <c r="AI253" s="19"/>
      <c r="AJ253" s="20"/>
    </row>
    <row r="254" spans="1:36" ht="16.5" x14ac:dyDescent="0.25">
      <c r="A254" s="62">
        <v>2</v>
      </c>
      <c r="B254" s="65" t="s">
        <v>44</v>
      </c>
      <c r="C254" s="65" t="s">
        <v>224</v>
      </c>
      <c r="D254" s="65" t="s">
        <v>225</v>
      </c>
      <c r="E254" s="90" t="s">
        <v>226</v>
      </c>
      <c r="F254" s="65" t="s">
        <v>48</v>
      </c>
      <c r="G254" s="71">
        <v>200</v>
      </c>
      <c r="H254" s="56" t="str">
        <f>IF(G254&lt;=0,"",IF(G254&lt;=2,"Muy Baja",IF(G254&lt;=24,"Baja",IF(G254&lt;=500,"Media",IF(G254&lt;=5000,"Alta","Muy Alta")))))</f>
        <v>Media</v>
      </c>
      <c r="I254" s="47">
        <f>IF(H254="","",IF(H254="Muy Baja",0.2,IF(H254="Baja",0.4,IF(H254="Media",0.6,IF(H254="Alta",0.8,IF(H254="Muy Alta",1,))))))</f>
        <v>0.6</v>
      </c>
      <c r="J254" s="50" t="s">
        <v>220</v>
      </c>
      <c r="K254" s="53" t="str">
        <f>IF(NOT(ISERROR(MATCH(J254,'[13]Tabla Impacto'!$B$221:$B$223,0))),'[13]Tabla Impacto'!$F$223&amp;"Por favor no seleccionar los criterios de impacto(Afectación Económica o presupuestal y Pérdida Reputacional)",J254)</f>
        <v xml:space="preserve">     Entre 50 y 100 SMLMV </v>
      </c>
      <c r="L254" s="56" t="str">
        <f>IF(OR(K254='[13]Tabla Impacto'!$C$11,K254='[13]Tabla Impacto'!$D$11),"Leve",IF(OR(K254='[13]Tabla Impacto'!$C$12,K254='[13]Tabla Impacto'!$D$12),"Menor",IF(OR(K254='[13]Tabla Impacto'!$C$13,K254='[13]Tabla Impacto'!$D$13),"Moderado",IF(OR(K254='[13]Tabla Impacto'!$C$14,K254='[13]Tabla Impacto'!$D$14),"Mayor",IF(OR(K254='[13]Tabla Impacto'!$C$15,K254='[13]Tabla Impacto'!$D$15),"Catastrófico","")))))</f>
        <v>Moderado</v>
      </c>
      <c r="M254" s="47">
        <f>IF(L254="","",IF(L254="Leve",0.2,IF(L254="Menor",0.4,IF(L254="Moderado",0.6,IF(L254="Mayor",0.8,IF(L254="Catastrófico",1,))))))</f>
        <v>0.6</v>
      </c>
      <c r="N254" s="59" t="str">
        <f>IF(OR(AND(H254="Muy Baja",L254="Leve"),AND(H254="Muy Baja",L254="Menor"),AND(H254="Baja",L254="Leve")),"Bajo",IF(OR(AND(H254="Muy baja",L254="Moderado"),AND(H254="Baja",L254="Menor"),AND(H254="Baja",L254="Moderado"),AND(H254="Media",L254="Leve"),AND(H254="Media",L254="Menor"),AND(H254="Media",L254="Moderado"),AND(H254="Alta",L254="Leve"),AND(H254="Alta",L254="Menor")),"Moderado",IF(OR(AND(H254="Muy Baja",L254="Mayor"),AND(H254="Baja",L254="Mayor"),AND(H254="Media",L254="Mayor"),AND(H254="Alta",L254="Moderado"),AND(H254="Alta",L254="Mayor"),AND(H254="Muy Alta",L254="Leve"),AND(H254="Muy Alta",L254="Menor"),AND(H254="Muy Alta",L254="Moderado"),AND(H254="Muy Alta",L254="Mayor")),"Alto",IF(OR(AND(H254="Muy Baja",L254="Catastrófico"),AND(H254="Baja",L254="Catastrófico"),AND(H254="Media",L254="Catastrófico"),AND(H254="Alta",L254="Catastrófico"),AND(H254="Muy Alta",L254="Catastrófico")),"Extremo",""))))</f>
        <v>Moderado</v>
      </c>
      <c r="O254" s="62">
        <v>2</v>
      </c>
      <c r="P254" s="86" t="s">
        <v>227</v>
      </c>
      <c r="Q254" s="88" t="str">
        <f>IF(OR(R254="Preventivo",R254="Detectivo"),"Probabilidad",IF(R254="Correctivo","Impacto",""))</f>
        <v>Probabilidad</v>
      </c>
      <c r="R254" s="82" t="s">
        <v>51</v>
      </c>
      <c r="S254" s="82" t="s">
        <v>63</v>
      </c>
      <c r="T254" s="84" t="str">
        <f>IF(AND(R254="Preventivo",S254="Automático"),"50%",IF(AND(R254="Preventivo",S254="Manual"),"40%",IF(AND(R254="Detectivo",S254="Automático"),"40%",IF(AND(R254="Detectivo",S254="Manual"),"30%",IF(AND(R254="Correctivo",S254="Automático"),"35%",IF(AND(R254="Correctivo",S254="Manual"),"25%",""))))))</f>
        <v>40%</v>
      </c>
      <c r="U254" s="82" t="s">
        <v>53</v>
      </c>
      <c r="V254" s="82" t="s">
        <v>54</v>
      </c>
      <c r="W254" s="82" t="s">
        <v>55</v>
      </c>
      <c r="X254" s="7">
        <f>IFERROR(IF(Q254="Probabilidad",(I254-(+I254*T254)),IF(Q254="Impacto",I254,"")),"")</f>
        <v>0.36</v>
      </c>
      <c r="Y254" s="76" t="str">
        <f>IFERROR(IF(X254="","",IF(X254&lt;=0.2,"Muy Baja",IF(X254&lt;=0.4,"Baja",IF(X254&lt;=0.6,"Media",IF(X254&lt;=0.8,"Alta","Muy Alta"))))),"")</f>
        <v>Baja</v>
      </c>
      <c r="Z254" s="84">
        <f>+X254</f>
        <v>0.36</v>
      </c>
      <c r="AA254" s="76" t="str">
        <f>IFERROR(IF(AB254="","",IF(AB254&lt;=0.2,"Leve",IF(AB254&lt;=0.4,"Menor",IF(AB254&lt;=0.6,"Moderado",IF(AB254&lt;=0.8,"Mayor","Catastrófico"))))),"")</f>
        <v>Moderado</v>
      </c>
      <c r="AB254" s="78">
        <f>IFERROR(IF(Q254="Impacto",(M254-(+M254*T254)),IF(Q254="Probabilidad",M254,"")),"")</f>
        <v>0.6</v>
      </c>
      <c r="AC254" s="80" t="str">
        <f>IFERROR(IF(OR(AND(Y254="Muy Baja",AA254="Leve"),AND(Y254="Muy Baja",AA254="Menor"),AND(Y254="Baja",AA254="Leve")),"Bajo",IF(OR(AND(Y254="Muy baja",AA254="Moderado"),AND(Y254="Baja",AA254="Menor"),AND(Y254="Baja",AA254="Moderado"),AND(Y254="Media",AA254="Leve"),AND(Y254="Media",AA254="Menor"),AND(Y254="Media",AA254="Moderado"),AND(Y254="Alta",AA254="Leve"),AND(Y254="Alta",AA254="Menor")),"Moderado",IF(OR(AND(Y254="Muy Baja",AA254="Mayor"),AND(Y254="Baja",AA254="Mayor"),AND(Y254="Media",AA254="Mayor"),AND(Y254="Alta",AA254="Moderado"),AND(Y254="Alta",AA254="Mayor"),AND(Y254="Muy Alta",AA254="Leve"),AND(Y254="Muy Alta",AA254="Menor"),AND(Y254="Muy Alta",AA254="Moderado"),AND(Y254="Muy Alta",AA254="Mayor")),"Alto",IF(OR(AND(Y254="Muy Baja",AA254="Catastrófico"),AND(Y254="Baja",AA254="Catastrófico"),AND(Y254="Media",AA254="Catastrófico"),AND(Y254="Alta",AA254="Catastrófico"),AND(Y254="Muy Alta",AA254="Catastrófico")),"Extremo","")))),"")</f>
        <v>Moderado</v>
      </c>
      <c r="AD254" s="82" t="s">
        <v>128</v>
      </c>
      <c r="AE254" s="65"/>
      <c r="AF254" s="71"/>
      <c r="AG254" s="74"/>
      <c r="AH254" s="74"/>
      <c r="AI254" s="65"/>
      <c r="AJ254" s="71"/>
    </row>
    <row r="255" spans="1:36" ht="90.75" customHeight="1" x14ac:dyDescent="0.25">
      <c r="A255" s="63"/>
      <c r="B255" s="66"/>
      <c r="C255" s="66"/>
      <c r="D255" s="66"/>
      <c r="E255" s="91"/>
      <c r="F255" s="66"/>
      <c r="G255" s="72"/>
      <c r="H255" s="57"/>
      <c r="I255" s="48"/>
      <c r="J255" s="51"/>
      <c r="K255" s="54">
        <f ca="1">IF(NOT(ISERROR(MATCH(J255,_xlfn.ANCHORARRAY(E260),0))),I262&amp;"Por favor no seleccionar los criterios de impacto",J255)</f>
        <v>0</v>
      </c>
      <c r="L255" s="57"/>
      <c r="M255" s="48"/>
      <c r="N255" s="60"/>
      <c r="O255" s="64"/>
      <c r="P255" s="87"/>
      <c r="Q255" s="89"/>
      <c r="R255" s="83"/>
      <c r="S255" s="83"/>
      <c r="T255" s="85"/>
      <c r="U255" s="83"/>
      <c r="V255" s="83"/>
      <c r="W255" s="83"/>
      <c r="X255" s="7" t="str">
        <f>IFERROR(IF(AND(Q254="Probabilidad",Q255="Probabilidad"),(Z254-(+Z254*T255)),IF(Q255="Probabilidad",(I254-(+I254*T255)),IF(Q255="Impacto",Z254,""))),"")</f>
        <v/>
      </c>
      <c r="Y255" s="77"/>
      <c r="Z255" s="85"/>
      <c r="AA255" s="77"/>
      <c r="AB255" s="79"/>
      <c r="AC255" s="81"/>
      <c r="AD255" s="83"/>
      <c r="AE255" s="67"/>
      <c r="AF255" s="73"/>
      <c r="AG255" s="75"/>
      <c r="AH255" s="75"/>
      <c r="AI255" s="67"/>
      <c r="AJ255" s="73"/>
    </row>
    <row r="256" spans="1:36" ht="16.5" hidden="1" x14ac:dyDescent="0.25">
      <c r="A256" s="63"/>
      <c r="B256" s="66"/>
      <c r="C256" s="66"/>
      <c r="D256" s="66"/>
      <c r="E256" s="91"/>
      <c r="F256" s="66"/>
      <c r="G256" s="72"/>
      <c r="H256" s="57"/>
      <c r="I256" s="48"/>
      <c r="J256" s="51"/>
      <c r="K256" s="54">
        <f ca="1">IF(NOT(ISERROR(MATCH(J256,_xlfn.ANCHORARRAY(E261),0))),I263&amp;"Por favor no seleccionar los criterios de impacto",J256)</f>
        <v>0</v>
      </c>
      <c r="L256" s="57"/>
      <c r="M256" s="48"/>
      <c r="N256" s="60"/>
      <c r="O256" s="9">
        <v>3</v>
      </c>
      <c r="P256" s="10"/>
      <c r="Q256" s="11" t="str">
        <f>IF(OR(R256="Preventivo",R256="Detectivo"),"Probabilidad",IF(R256="Correctivo","Impacto",""))</f>
        <v/>
      </c>
      <c r="R256" s="41"/>
      <c r="S256" s="41"/>
      <c r="T256" s="42" t="str">
        <f t="shared" ref="T256:T259" si="209">IF(AND(R256="Preventivo",S256="Automático"),"50%",IF(AND(R256="Preventivo",S256="Manual"),"40%",IF(AND(R256="Detectivo",S256="Automático"),"40%",IF(AND(R256="Detectivo",S256="Manual"),"30%",IF(AND(R256="Correctivo",S256="Automático"),"35%",IF(AND(R256="Correctivo",S256="Manual"),"25%",""))))))</f>
        <v/>
      </c>
      <c r="U256" s="41"/>
      <c r="V256" s="41"/>
      <c r="W256" s="41"/>
      <c r="X256" s="7" t="str">
        <f>IFERROR(IF(AND(Q255="Probabilidad",Q256="Probabilidad"),(Z255-(+Z255*T256)),IF(AND(Q255="Impacto",Q256="Probabilidad"),(Z254-(+Z254*T256)),IF(Q256="Impacto",Z255,""))),"")</f>
        <v/>
      </c>
      <c r="Y256" s="43" t="str">
        <f t="shared" si="202"/>
        <v/>
      </c>
      <c r="Z256" s="27" t="str">
        <f t="shared" ref="Z256:Z259" si="210">+X256</f>
        <v/>
      </c>
      <c r="AA256" s="43" t="str">
        <f t="shared" si="204"/>
        <v/>
      </c>
      <c r="AB256" s="29" t="str">
        <f>IFERROR(IF(AND(Q255="Impacto",Q256="Impacto"),(AB255-(+AB255*T256)),IF(AND(Q255="Probabilidad",Q256="Impacto"),(AB254-(+AB254*T256)),IF(Q256="Probabilidad",AB255,""))),"")</f>
        <v/>
      </c>
      <c r="AC256" s="44" t="str">
        <f t="shared" ref="AC256" si="211">IFERROR(IF(OR(AND(Y256="Muy Baja",AA256="Leve"),AND(Y256="Muy Baja",AA256="Menor"),AND(Y256="Baja",AA256="Leve")),"Bajo",IF(OR(AND(Y256="Muy baja",AA256="Moderado"),AND(Y256="Baja",AA256="Menor"),AND(Y256="Baja",AA256="Moderado"),AND(Y256="Media",AA256="Leve"),AND(Y256="Media",AA256="Menor"),AND(Y256="Media",AA256="Moderado"),AND(Y256="Alta",AA256="Leve"),AND(Y256="Alta",AA256="Menor")),"Moderado",IF(OR(AND(Y256="Muy Baja",AA256="Mayor"),AND(Y256="Baja",AA256="Mayor"),AND(Y256="Media",AA256="Mayor"),AND(Y256="Alta",AA256="Moderado"),AND(Y256="Alta",AA256="Mayor"),AND(Y256="Muy Alta",AA256="Leve"),AND(Y256="Muy Alta",AA256="Menor"),AND(Y256="Muy Alta",AA256="Moderado"),AND(Y256="Muy Alta",AA256="Mayor")),"Alto",IF(OR(AND(Y256="Muy Baja",AA256="Catastrófico"),AND(Y256="Baja",AA256="Catastrófico"),AND(Y256="Media",AA256="Catastrófico"),AND(Y256="Alta",AA256="Catastrófico"),AND(Y256="Muy Alta",AA256="Catastrófico")),"Extremo","")))),"")</f>
        <v/>
      </c>
      <c r="AD256" s="26"/>
      <c r="AE256" s="19"/>
      <c r="AF256" s="20"/>
      <c r="AG256" s="21"/>
      <c r="AH256" s="21"/>
      <c r="AI256" s="19"/>
      <c r="AJ256" s="20"/>
    </row>
    <row r="257" spans="1:36" ht="16.5" hidden="1" x14ac:dyDescent="0.25">
      <c r="A257" s="63"/>
      <c r="B257" s="66"/>
      <c r="C257" s="66"/>
      <c r="D257" s="66"/>
      <c r="E257" s="91"/>
      <c r="F257" s="66"/>
      <c r="G257" s="72"/>
      <c r="H257" s="57"/>
      <c r="I257" s="48"/>
      <c r="J257" s="51"/>
      <c r="K257" s="54">
        <f ca="1">IF(NOT(ISERROR(MATCH(J257,_xlfn.ANCHORARRAY(E262),0))),I264&amp;"Por favor no seleccionar los criterios de impacto",J257)</f>
        <v>0</v>
      </c>
      <c r="L257" s="57"/>
      <c r="M257" s="48"/>
      <c r="N257" s="60"/>
      <c r="O257" s="9">
        <v>4</v>
      </c>
      <c r="P257" s="22"/>
      <c r="Q257" s="11" t="str">
        <f t="shared" ref="Q257:Q259" si="212">IF(OR(R257="Preventivo",R257="Detectivo"),"Probabilidad",IF(R257="Correctivo","Impacto",""))</f>
        <v/>
      </c>
      <c r="R257" s="41"/>
      <c r="S257" s="41"/>
      <c r="T257" s="42" t="str">
        <f t="shared" si="209"/>
        <v/>
      </c>
      <c r="U257" s="41"/>
      <c r="V257" s="41"/>
      <c r="W257" s="41"/>
      <c r="X257" s="7" t="str">
        <f t="shared" ref="X257:X259" si="213">IFERROR(IF(AND(Q256="Probabilidad",Q257="Probabilidad"),(Z256-(+Z256*T257)),IF(AND(Q256="Impacto",Q257="Probabilidad"),(Z255-(+Z255*T257)),IF(Q257="Impacto",Z256,""))),"")</f>
        <v/>
      </c>
      <c r="Y257" s="43" t="str">
        <f t="shared" si="202"/>
        <v/>
      </c>
      <c r="Z257" s="27" t="str">
        <f t="shared" si="210"/>
        <v/>
      </c>
      <c r="AA257" s="43" t="str">
        <f t="shared" si="204"/>
        <v/>
      </c>
      <c r="AB257" s="29" t="str">
        <f t="shared" ref="AB257:AB259" si="214">IFERROR(IF(AND(Q256="Impacto",Q257="Impacto"),(AB256-(+AB256*T257)),IF(AND(Q256="Probabilidad",Q257="Impacto"),(AB255-(+AB255*T257)),IF(Q257="Probabilidad",AB256,""))),"")</f>
        <v/>
      </c>
      <c r="AC257" s="44" t="str">
        <f>IFERROR(IF(OR(AND(Y257="Muy Baja",AA257="Leve"),AND(Y257="Muy Baja",AA257="Menor"),AND(Y257="Baja",AA257="Leve")),"Bajo",IF(OR(AND(Y257="Muy baja",AA257="Moderado"),AND(Y257="Baja",AA257="Menor"),AND(Y257="Baja",AA257="Moderado"),AND(Y257="Media",AA257="Leve"),AND(Y257="Media",AA257="Menor"),AND(Y257="Media",AA257="Moderado"),AND(Y257="Alta",AA257="Leve"),AND(Y257="Alta",AA257="Menor")),"Moderado",IF(OR(AND(Y257="Muy Baja",AA257="Mayor"),AND(Y257="Baja",AA257="Mayor"),AND(Y257="Media",AA257="Mayor"),AND(Y257="Alta",AA257="Moderado"),AND(Y257="Alta",AA257="Mayor"),AND(Y257="Muy Alta",AA257="Leve"),AND(Y257="Muy Alta",AA257="Menor"),AND(Y257="Muy Alta",AA257="Moderado"),AND(Y257="Muy Alta",AA257="Mayor")),"Alto",IF(OR(AND(Y257="Muy Baja",AA257="Catastrófico"),AND(Y257="Baja",AA257="Catastrófico"),AND(Y257="Media",AA257="Catastrófico"),AND(Y257="Alta",AA257="Catastrófico"),AND(Y257="Muy Alta",AA257="Catastrófico")),"Extremo","")))),"")</f>
        <v/>
      </c>
      <c r="AD257" s="26"/>
      <c r="AE257" s="19"/>
      <c r="AF257" s="20"/>
      <c r="AG257" s="21"/>
      <c r="AH257" s="21"/>
      <c r="AI257" s="19"/>
      <c r="AJ257" s="20"/>
    </row>
    <row r="258" spans="1:36" ht="16.5" hidden="1" x14ac:dyDescent="0.25">
      <c r="A258" s="63"/>
      <c r="B258" s="66"/>
      <c r="C258" s="66"/>
      <c r="D258" s="66"/>
      <c r="E258" s="91"/>
      <c r="F258" s="66"/>
      <c r="G258" s="72"/>
      <c r="H258" s="57"/>
      <c r="I258" s="48"/>
      <c r="J258" s="51"/>
      <c r="K258" s="54">
        <f ca="1">IF(NOT(ISERROR(MATCH(J258,_xlfn.ANCHORARRAY(E263),0))),I265&amp;"Por favor no seleccionar los criterios de impacto",J258)</f>
        <v>0</v>
      </c>
      <c r="L258" s="57"/>
      <c r="M258" s="48"/>
      <c r="N258" s="60"/>
      <c r="O258" s="9">
        <v>5</v>
      </c>
      <c r="P258" s="22"/>
      <c r="Q258" s="11" t="str">
        <f t="shared" si="212"/>
        <v/>
      </c>
      <c r="R258" s="41"/>
      <c r="S258" s="41"/>
      <c r="T258" s="42" t="str">
        <f t="shared" si="209"/>
        <v/>
      </c>
      <c r="U258" s="41"/>
      <c r="V258" s="41"/>
      <c r="W258" s="41"/>
      <c r="X258" s="7" t="str">
        <f t="shared" si="213"/>
        <v/>
      </c>
      <c r="Y258" s="43" t="str">
        <f t="shared" si="202"/>
        <v/>
      </c>
      <c r="Z258" s="27" t="str">
        <f t="shared" si="210"/>
        <v/>
      </c>
      <c r="AA258" s="43" t="str">
        <f t="shared" si="204"/>
        <v/>
      </c>
      <c r="AB258" s="29" t="str">
        <f t="shared" si="214"/>
        <v/>
      </c>
      <c r="AC258" s="44" t="str">
        <f t="shared" ref="AC258:AC259" si="215">IFERROR(IF(OR(AND(Y258="Muy Baja",AA258="Leve"),AND(Y258="Muy Baja",AA258="Menor"),AND(Y258="Baja",AA258="Leve")),"Bajo",IF(OR(AND(Y258="Muy baja",AA258="Moderado"),AND(Y258="Baja",AA258="Menor"),AND(Y258="Baja",AA258="Moderado"),AND(Y258="Media",AA258="Leve"),AND(Y258="Media",AA258="Menor"),AND(Y258="Media",AA258="Moderado"),AND(Y258="Alta",AA258="Leve"),AND(Y258="Alta",AA258="Menor")),"Moderado",IF(OR(AND(Y258="Muy Baja",AA258="Mayor"),AND(Y258="Baja",AA258="Mayor"),AND(Y258="Media",AA258="Mayor"),AND(Y258="Alta",AA258="Moderado"),AND(Y258="Alta",AA258="Mayor"),AND(Y258="Muy Alta",AA258="Leve"),AND(Y258="Muy Alta",AA258="Menor"),AND(Y258="Muy Alta",AA258="Moderado"),AND(Y258="Muy Alta",AA258="Mayor")),"Alto",IF(OR(AND(Y258="Muy Baja",AA258="Catastrófico"),AND(Y258="Baja",AA258="Catastrófico"),AND(Y258="Media",AA258="Catastrófico"),AND(Y258="Alta",AA258="Catastrófico"),AND(Y258="Muy Alta",AA258="Catastrófico")),"Extremo","")))),"")</f>
        <v/>
      </c>
      <c r="AD258" s="26"/>
      <c r="AE258" s="19"/>
      <c r="AF258" s="20"/>
      <c r="AG258" s="21"/>
      <c r="AH258" s="21"/>
      <c r="AI258" s="19"/>
      <c r="AJ258" s="20"/>
    </row>
    <row r="259" spans="1:36" ht="16.5" hidden="1" x14ac:dyDescent="0.25">
      <c r="A259" s="64"/>
      <c r="B259" s="67"/>
      <c r="C259" s="67"/>
      <c r="D259" s="67"/>
      <c r="E259" s="92"/>
      <c r="F259" s="67"/>
      <c r="G259" s="73"/>
      <c r="H259" s="58"/>
      <c r="I259" s="49"/>
      <c r="J259" s="52"/>
      <c r="K259" s="55">
        <f ca="1">IF(NOT(ISERROR(MATCH(J259,_xlfn.ANCHORARRAY(E264),0))),#REF!&amp;"Por favor no seleccionar los criterios de impacto",J259)</f>
        <v>0</v>
      </c>
      <c r="L259" s="58"/>
      <c r="M259" s="49"/>
      <c r="N259" s="61"/>
      <c r="O259" s="9">
        <v>6</v>
      </c>
      <c r="P259" s="22"/>
      <c r="Q259" s="11" t="str">
        <f t="shared" si="212"/>
        <v/>
      </c>
      <c r="R259" s="41"/>
      <c r="S259" s="41"/>
      <c r="T259" s="42" t="str">
        <f t="shared" si="209"/>
        <v/>
      </c>
      <c r="U259" s="41"/>
      <c r="V259" s="41"/>
      <c r="W259" s="41"/>
      <c r="X259" s="7" t="str">
        <f t="shared" si="213"/>
        <v/>
      </c>
      <c r="Y259" s="43" t="str">
        <f t="shared" si="202"/>
        <v/>
      </c>
      <c r="Z259" s="27" t="str">
        <f t="shared" si="210"/>
        <v/>
      </c>
      <c r="AA259" s="43" t="str">
        <f t="shared" si="204"/>
        <v/>
      </c>
      <c r="AB259" s="29" t="str">
        <f t="shared" si="214"/>
        <v/>
      </c>
      <c r="AC259" s="44" t="str">
        <f t="shared" si="215"/>
        <v/>
      </c>
      <c r="AD259" s="26"/>
      <c r="AE259" s="19"/>
      <c r="AF259" s="20"/>
      <c r="AG259" s="21"/>
      <c r="AH259" s="21"/>
      <c r="AI259" s="19"/>
      <c r="AJ259" s="20"/>
    </row>
    <row r="260" spans="1:36" ht="117.75" customHeight="1" x14ac:dyDescent="0.25">
      <c r="A260" s="62">
        <v>3</v>
      </c>
      <c r="B260" s="65" t="s">
        <v>68</v>
      </c>
      <c r="C260" s="65" t="s">
        <v>224</v>
      </c>
      <c r="D260" s="65" t="s">
        <v>228</v>
      </c>
      <c r="E260" s="68" t="s">
        <v>229</v>
      </c>
      <c r="F260" s="65" t="s">
        <v>230</v>
      </c>
      <c r="G260" s="71">
        <v>2</v>
      </c>
      <c r="H260" s="56" t="str">
        <f>IF(G260&lt;=0,"",IF(G260&lt;=2,"Muy Baja",IF(G260&lt;=24,"Baja",IF(G260&lt;=500,"Media",IF(G260&lt;=5000,"Alta","Muy Alta")))))</f>
        <v>Muy Baja</v>
      </c>
      <c r="I260" s="47">
        <f>IF(H260="","",IF(H260="Muy Baja",0.2,IF(H260="Baja",0.4,IF(H260="Media",0.6,IF(H260="Alta",0.8,IF(H260="Muy Alta",1,))))))</f>
        <v>0.2</v>
      </c>
      <c r="J260" s="50" t="s">
        <v>220</v>
      </c>
      <c r="K260" s="53" t="str">
        <f>IF(NOT(ISERROR(MATCH(J260,'[13]Tabla Impacto'!$B$221:$B$223,0))),'[13]Tabla Impacto'!$F$223&amp;"Por favor no seleccionar los criterios de impacto(Afectación Económica o presupuestal y Pérdida Reputacional)",J260)</f>
        <v xml:space="preserve">     Entre 50 y 100 SMLMV </v>
      </c>
      <c r="L260" s="56" t="str">
        <f>IF(OR(K260='[13]Tabla Impacto'!$C$11,K260='[13]Tabla Impacto'!$D$11),"Leve",IF(OR(K260='[13]Tabla Impacto'!$C$12,K260='[13]Tabla Impacto'!$D$12),"Menor",IF(OR(K260='[13]Tabla Impacto'!$C$13,K260='[13]Tabla Impacto'!$D$13),"Moderado",IF(OR(K260='[13]Tabla Impacto'!$C$14,K260='[13]Tabla Impacto'!$D$14),"Mayor",IF(OR(K260='[13]Tabla Impacto'!$C$15,K260='[13]Tabla Impacto'!$D$15),"Catastrófico","")))))</f>
        <v>Moderado</v>
      </c>
      <c r="M260" s="47">
        <f>IF(L260="","",IF(L260="Leve",0.2,IF(L260="Menor",0.4,IF(L260="Moderado",0.6,IF(L260="Mayor",0.8,IF(L260="Catastrófico",1,))))))</f>
        <v>0.6</v>
      </c>
      <c r="N260" s="59" t="str">
        <f>IF(OR(AND(H260="Muy Baja",L260="Leve"),AND(H260="Muy Baja",L260="Menor"),AND(H260="Baja",L260="Leve")),"Bajo",IF(OR(AND(H260="Muy baja",L260="Moderado"),AND(H260="Baja",L260="Menor"),AND(H260="Baja",L260="Moderado"),AND(H260="Media",L260="Leve"),AND(H260="Media",L260="Menor"),AND(H260="Media",L260="Moderado"),AND(H260="Alta",L260="Leve"),AND(H260="Alta",L260="Menor")),"Moderado",IF(OR(AND(H260="Muy Baja",L260="Mayor"),AND(H260="Baja",L260="Mayor"),AND(H260="Media",L260="Mayor"),AND(H260="Alta",L260="Moderado"),AND(H260="Alta",L260="Mayor"),AND(H260="Muy Alta",L260="Leve"),AND(H260="Muy Alta",L260="Menor"),AND(H260="Muy Alta",L260="Moderado"),AND(H260="Muy Alta",L260="Mayor")),"Alto",IF(OR(AND(H260="Muy Baja",L260="Catastrófico"),AND(H260="Baja",L260="Catastrófico"),AND(H260="Media",L260="Catastrófico"),AND(H260="Alta",L260="Catastrófico"),AND(H260="Muy Alta",L260="Catastrófico")),"Extremo",""))))</f>
        <v>Moderado</v>
      </c>
      <c r="O260" s="9">
        <v>3</v>
      </c>
      <c r="P260" s="40" t="s">
        <v>231</v>
      </c>
      <c r="Q260" s="39" t="str">
        <f>IF(OR(R260="Preventivo",R260="Detectivo"),"Probabilidad",IF(R260="Correctivo","Impacto",""))</f>
        <v>Probabilidad</v>
      </c>
      <c r="R260" s="41" t="s">
        <v>232</v>
      </c>
      <c r="S260" s="41" t="s">
        <v>63</v>
      </c>
      <c r="T260" s="42" t="str">
        <f>IF(AND(R260="Preventivo",S260="Automático"),"50%",IF(AND(R260="Preventivo",S260="Manual"),"40%",IF(AND(R260="Detectivo",S260="Automático"),"40%",IF(AND(R260="Detectivo",S260="Manual"),"30%",IF(AND(R260="Correctivo",S260="Automático"),"35%",IF(AND(R260="Correctivo",S260="Manual"),"25%",""))))))</f>
        <v>30%</v>
      </c>
      <c r="U260" s="41" t="s">
        <v>233</v>
      </c>
      <c r="V260" s="41" t="s">
        <v>54</v>
      </c>
      <c r="W260" s="41" t="s">
        <v>55</v>
      </c>
      <c r="X260" s="7">
        <f>IFERROR(IF(Q260="Probabilidad",(I260-(+I260*T260)),IF(Q260="Impacto",I260,"")),"")</f>
        <v>0.14000000000000001</v>
      </c>
      <c r="Y260" s="43" t="str">
        <f>IFERROR(IF(X260="","",IF(X260&lt;=0.2,"Muy Baja",IF(X260&lt;=0.4,"Baja",IF(X260&lt;=0.6,"Media",IF(X260&lt;=0.8,"Alta","Muy Alta"))))),"")</f>
        <v>Muy Baja</v>
      </c>
      <c r="Z260" s="27">
        <f>+X260</f>
        <v>0.14000000000000001</v>
      </c>
      <c r="AA260" s="43" t="str">
        <f>IFERROR(IF(AB260="","",IF(AB260&lt;=0.2,"Leve",IF(AB260&lt;=0.4,"Menor",IF(AB260&lt;=0.6,"Moderado",IF(AB260&lt;=0.8,"Mayor","Catastrófico"))))),"")</f>
        <v>Moderado</v>
      </c>
      <c r="AB260" s="29">
        <f>IFERROR(IF(Q260="Impacto",(M260-(+M260*T260)),IF(Q260="Probabilidad",M260,"")),"")</f>
        <v>0.6</v>
      </c>
      <c r="AC260" s="44" t="str">
        <f>IFERROR(IF(OR(AND(Y260="Muy Baja",AA260="Leve"),AND(Y260="Muy Baja",AA260="Menor"),AND(Y260="Baja",AA260="Leve")),"Bajo",IF(OR(AND(Y260="Muy baja",AA260="Moderado"),AND(Y260="Baja",AA260="Menor"),AND(Y260="Baja",AA260="Moderado"),AND(Y260="Media",AA260="Leve"),AND(Y260="Media",AA260="Menor"),AND(Y260="Media",AA260="Moderado"),AND(Y260="Alta",AA260="Leve"),AND(Y260="Alta",AA260="Menor")),"Moderado",IF(OR(AND(Y260="Muy Baja",AA260="Mayor"),AND(Y260="Baja",AA260="Mayor"),AND(Y260="Media",AA260="Mayor"),AND(Y260="Alta",AA260="Moderado"),AND(Y260="Alta",AA260="Mayor"),AND(Y260="Muy Alta",AA260="Leve"),AND(Y260="Muy Alta",AA260="Menor"),AND(Y260="Muy Alta",AA260="Moderado"),AND(Y260="Muy Alta",AA260="Mayor")),"Alto",IF(OR(AND(Y260="Muy Baja",AA260="Catastrófico"),AND(Y260="Baja",AA260="Catastrófico"),AND(Y260="Media",AA260="Catastrófico"),AND(Y260="Alta",AA260="Catastrófico"),AND(Y260="Muy Alta",AA260="Catastrófico")),"Extremo","")))),"")</f>
        <v>Moderado</v>
      </c>
      <c r="AD260" s="26" t="s">
        <v>138</v>
      </c>
      <c r="AE260" s="19"/>
      <c r="AF260" s="20"/>
      <c r="AG260" s="21"/>
      <c r="AH260" s="21"/>
      <c r="AI260" s="19"/>
      <c r="AJ260" s="20"/>
    </row>
    <row r="261" spans="1:36" ht="16.5" hidden="1" x14ac:dyDescent="0.25">
      <c r="A261" s="63"/>
      <c r="B261" s="66"/>
      <c r="C261" s="66"/>
      <c r="D261" s="66"/>
      <c r="E261" s="69"/>
      <c r="F261" s="66"/>
      <c r="G261" s="72"/>
      <c r="H261" s="57"/>
      <c r="I261" s="48"/>
      <c r="J261" s="51"/>
      <c r="K261" s="54">
        <f ca="1">IF(NOT(ISERROR(MATCH(J261,_xlfn.ANCHORARRAY(E271),0))),I273&amp;"Por favor no seleccionar los criterios de impacto",J261)</f>
        <v>0</v>
      </c>
      <c r="L261" s="57"/>
      <c r="M261" s="48"/>
      <c r="N261" s="60"/>
      <c r="O261" s="9">
        <v>2</v>
      </c>
      <c r="P261" s="22"/>
      <c r="Q261" s="11" t="str">
        <f>IF(OR(R261="Preventivo",R261="Detectivo"),"Probabilidad",IF(R261="Correctivo","Impacto",""))</f>
        <v/>
      </c>
      <c r="R261" s="41"/>
      <c r="S261" s="41"/>
      <c r="T261" s="42" t="str">
        <f t="shared" ref="T261:T265" si="216">IF(AND(R261="Preventivo",S261="Automático"),"50%",IF(AND(R261="Preventivo",S261="Manual"),"40%",IF(AND(R261="Detectivo",S261="Automático"),"40%",IF(AND(R261="Detectivo",S261="Manual"),"30%",IF(AND(R261="Correctivo",S261="Automático"),"35%",IF(AND(R261="Correctivo",S261="Manual"),"25%",""))))))</f>
        <v/>
      </c>
      <c r="U261" s="41"/>
      <c r="V261" s="41"/>
      <c r="W261" s="41"/>
      <c r="X261" s="7" t="str">
        <f>IFERROR(IF(AND(Q260="Probabilidad",Q261="Probabilidad"),(Z260-(+Z260*T261)),IF(Q261="Probabilidad",(I260-(+I260*T261)),IF(Q261="Impacto",Z260,""))),"")</f>
        <v/>
      </c>
      <c r="Y261" s="43" t="str">
        <f t="shared" si="202"/>
        <v/>
      </c>
      <c r="Z261" s="27" t="str">
        <f t="shared" ref="Z261:Z265" si="217">+X261</f>
        <v/>
      </c>
      <c r="AA261" s="43" t="str">
        <f t="shared" si="204"/>
        <v/>
      </c>
      <c r="AB261" s="29" t="str">
        <f>IFERROR(IF(AND(Q260="Impacto",Q261="Impacto"),(AB260-(+AB260*T261)),IF(Q261="Impacto",(M260-(+M260*T261)),IF(Q261="Probabilidad",AB260,""))),"")</f>
        <v/>
      </c>
      <c r="AC261" s="44" t="str">
        <f t="shared" ref="AC261:AC262" si="218">IFERROR(IF(OR(AND(Y261="Muy Baja",AA261="Leve"),AND(Y261="Muy Baja",AA261="Menor"),AND(Y261="Baja",AA261="Leve")),"Bajo",IF(OR(AND(Y261="Muy baja",AA261="Moderado"),AND(Y261="Baja",AA261="Menor"),AND(Y261="Baja",AA261="Moderado"),AND(Y261="Media",AA261="Leve"),AND(Y261="Media",AA261="Menor"),AND(Y261="Media",AA261="Moderado"),AND(Y261="Alta",AA261="Leve"),AND(Y261="Alta",AA261="Menor")),"Moderado",IF(OR(AND(Y261="Muy Baja",AA261="Mayor"),AND(Y261="Baja",AA261="Mayor"),AND(Y261="Media",AA261="Mayor"),AND(Y261="Alta",AA261="Moderado"),AND(Y261="Alta",AA261="Mayor"),AND(Y261="Muy Alta",AA261="Leve"),AND(Y261="Muy Alta",AA261="Menor"),AND(Y261="Muy Alta",AA261="Moderado"),AND(Y261="Muy Alta",AA261="Mayor")),"Alto",IF(OR(AND(Y261="Muy Baja",AA261="Catastrófico"),AND(Y261="Baja",AA261="Catastrófico"),AND(Y261="Media",AA261="Catastrófico"),AND(Y261="Alta",AA261="Catastrófico"),AND(Y261="Muy Alta",AA261="Catastrófico")),"Extremo","")))),"")</f>
        <v/>
      </c>
      <c r="AD261" s="26"/>
      <c r="AE261" s="19"/>
      <c r="AF261" s="20"/>
      <c r="AG261" s="21"/>
      <c r="AH261" s="21"/>
      <c r="AI261" s="19"/>
      <c r="AJ261" s="20"/>
    </row>
    <row r="262" spans="1:36" ht="16.5" hidden="1" x14ac:dyDescent="0.25">
      <c r="A262" s="63"/>
      <c r="B262" s="66"/>
      <c r="C262" s="66"/>
      <c r="D262" s="66"/>
      <c r="E262" s="69"/>
      <c r="F262" s="66"/>
      <c r="G262" s="72"/>
      <c r="H262" s="57"/>
      <c r="I262" s="48"/>
      <c r="J262" s="51"/>
      <c r="K262" s="54">
        <f ca="1">IF(NOT(ISERROR(MATCH(J262,_xlfn.ANCHORARRAY(E272),0))),I274&amp;"Por favor no seleccionar los criterios de impacto",J262)</f>
        <v>0</v>
      </c>
      <c r="L262" s="57"/>
      <c r="M262" s="48"/>
      <c r="N262" s="60"/>
      <c r="O262" s="9">
        <v>3</v>
      </c>
      <c r="P262" s="10"/>
      <c r="Q262" s="11" t="str">
        <f>IF(OR(R262="Preventivo",R262="Detectivo"),"Probabilidad",IF(R262="Correctivo","Impacto",""))</f>
        <v/>
      </c>
      <c r="R262" s="41"/>
      <c r="S262" s="41"/>
      <c r="T262" s="42" t="str">
        <f t="shared" si="216"/>
        <v/>
      </c>
      <c r="U262" s="41"/>
      <c r="V262" s="41"/>
      <c r="W262" s="41"/>
      <c r="X262" s="7" t="str">
        <f>IFERROR(IF(AND(Q261="Probabilidad",Q262="Probabilidad"),(Z261-(+Z261*T262)),IF(AND(Q261="Impacto",Q262="Probabilidad"),(Z260-(+Z260*T262)),IF(Q262="Impacto",Z261,""))),"")</f>
        <v/>
      </c>
      <c r="Y262" s="43" t="str">
        <f t="shared" si="202"/>
        <v/>
      </c>
      <c r="Z262" s="27" t="str">
        <f t="shared" si="217"/>
        <v/>
      </c>
      <c r="AA262" s="43" t="str">
        <f t="shared" si="204"/>
        <v/>
      </c>
      <c r="AB262" s="29" t="str">
        <f>IFERROR(IF(AND(Q261="Impacto",Q262="Impacto"),(AB261-(+AB261*T262)),IF(AND(Q261="Probabilidad",Q262="Impacto"),(AB260-(+AB260*T262)),IF(Q262="Probabilidad",AB261,""))),"")</f>
        <v/>
      </c>
      <c r="AC262" s="44" t="str">
        <f t="shared" si="218"/>
        <v/>
      </c>
      <c r="AD262" s="26"/>
      <c r="AE262" s="19"/>
      <c r="AF262" s="20"/>
      <c r="AG262" s="21"/>
      <c r="AH262" s="21"/>
      <c r="AI262" s="19"/>
      <c r="AJ262" s="20"/>
    </row>
    <row r="263" spans="1:36" ht="16.5" hidden="1" x14ac:dyDescent="0.25">
      <c r="A263" s="63"/>
      <c r="B263" s="66"/>
      <c r="C263" s="66"/>
      <c r="D263" s="66"/>
      <c r="E263" s="69"/>
      <c r="F263" s="66"/>
      <c r="G263" s="72"/>
      <c r="H263" s="57"/>
      <c r="I263" s="48"/>
      <c r="J263" s="51"/>
      <c r="K263" s="54">
        <f ca="1">IF(NOT(ISERROR(MATCH(J263,_xlfn.ANCHORARRAY(E273),0))),I275&amp;"Por favor no seleccionar los criterios de impacto",J263)</f>
        <v>0</v>
      </c>
      <c r="L263" s="57"/>
      <c r="M263" s="48"/>
      <c r="N263" s="60"/>
      <c r="O263" s="9">
        <v>4</v>
      </c>
      <c r="P263" s="22"/>
      <c r="Q263" s="11" t="str">
        <f t="shared" ref="Q263:Q265" si="219">IF(OR(R263="Preventivo",R263="Detectivo"),"Probabilidad",IF(R263="Correctivo","Impacto",""))</f>
        <v/>
      </c>
      <c r="R263" s="41"/>
      <c r="S263" s="41"/>
      <c r="T263" s="42" t="str">
        <f t="shared" si="216"/>
        <v/>
      </c>
      <c r="U263" s="41"/>
      <c r="V263" s="41"/>
      <c r="W263" s="41"/>
      <c r="X263" s="7" t="str">
        <f t="shared" ref="X263:X265" si="220">IFERROR(IF(AND(Q262="Probabilidad",Q263="Probabilidad"),(Z262-(+Z262*T263)),IF(AND(Q262="Impacto",Q263="Probabilidad"),(Z261-(+Z261*T263)),IF(Q263="Impacto",Z262,""))),"")</f>
        <v/>
      </c>
      <c r="Y263" s="43" t="str">
        <f t="shared" si="202"/>
        <v/>
      </c>
      <c r="Z263" s="27" t="str">
        <f t="shared" si="217"/>
        <v/>
      </c>
      <c r="AA263" s="43" t="str">
        <f t="shared" si="204"/>
        <v/>
      </c>
      <c r="AB263" s="29" t="str">
        <f t="shared" ref="AB263:AB265" si="221">IFERROR(IF(AND(Q262="Impacto",Q263="Impacto"),(AB262-(+AB262*T263)),IF(AND(Q262="Probabilidad",Q263="Impacto"),(AB261-(+AB261*T263)),IF(Q263="Probabilidad",AB262,""))),"")</f>
        <v/>
      </c>
      <c r="AC263" s="44" t="str">
        <f>IFERROR(IF(OR(AND(Y263="Muy Baja",AA263="Leve"),AND(Y263="Muy Baja",AA263="Menor"),AND(Y263="Baja",AA263="Leve")),"Bajo",IF(OR(AND(Y263="Muy baja",AA263="Moderado"),AND(Y263="Baja",AA263="Menor"),AND(Y263="Baja",AA263="Moderado"),AND(Y263="Media",AA263="Leve"),AND(Y263="Media",AA263="Menor"),AND(Y263="Media",AA263="Moderado"),AND(Y263="Alta",AA263="Leve"),AND(Y263="Alta",AA263="Menor")),"Moderado",IF(OR(AND(Y263="Muy Baja",AA263="Mayor"),AND(Y263="Baja",AA263="Mayor"),AND(Y263="Media",AA263="Mayor"),AND(Y263="Alta",AA263="Moderado"),AND(Y263="Alta",AA263="Mayor"),AND(Y263="Muy Alta",AA263="Leve"),AND(Y263="Muy Alta",AA263="Menor"),AND(Y263="Muy Alta",AA263="Moderado"),AND(Y263="Muy Alta",AA263="Mayor")),"Alto",IF(OR(AND(Y263="Muy Baja",AA263="Catastrófico"),AND(Y263="Baja",AA263="Catastrófico"),AND(Y263="Media",AA263="Catastrófico"),AND(Y263="Alta",AA263="Catastrófico"),AND(Y263="Muy Alta",AA263="Catastrófico")),"Extremo","")))),"")</f>
        <v/>
      </c>
      <c r="AD263" s="26"/>
      <c r="AE263" s="19"/>
      <c r="AF263" s="20"/>
      <c r="AG263" s="21"/>
      <c r="AH263" s="21"/>
      <c r="AI263" s="19"/>
      <c r="AJ263" s="20"/>
    </row>
    <row r="264" spans="1:36" ht="16.5" hidden="1" x14ac:dyDescent="0.25">
      <c r="A264" s="63"/>
      <c r="B264" s="66"/>
      <c r="C264" s="66"/>
      <c r="D264" s="66"/>
      <c r="E264" s="69"/>
      <c r="F264" s="66"/>
      <c r="G264" s="72"/>
      <c r="H264" s="57"/>
      <c r="I264" s="48"/>
      <c r="J264" s="51"/>
      <c r="K264" s="54">
        <f ca="1">IF(NOT(ISERROR(MATCH(J264,_xlfn.ANCHORARRAY(E274),0))),I276&amp;"Por favor no seleccionar los criterios de impacto",J264)</f>
        <v>0</v>
      </c>
      <c r="L264" s="57"/>
      <c r="M264" s="48"/>
      <c r="N264" s="60"/>
      <c r="O264" s="9">
        <v>5</v>
      </c>
      <c r="P264" s="22"/>
      <c r="Q264" s="11" t="str">
        <f t="shared" si="219"/>
        <v/>
      </c>
      <c r="R264" s="41"/>
      <c r="S264" s="41"/>
      <c r="T264" s="42" t="str">
        <f t="shared" si="216"/>
        <v/>
      </c>
      <c r="U264" s="41"/>
      <c r="V264" s="41"/>
      <c r="W264" s="41"/>
      <c r="X264" s="46" t="str">
        <f t="shared" si="220"/>
        <v/>
      </c>
      <c r="Y264" s="43" t="str">
        <f>IFERROR(IF(X264="","",IF(X264&lt;=0.2,"Muy Baja",IF(X264&lt;=0.4,"Baja",IF(X264&lt;=0.6,"Media",IF(X264&lt;=0.8,"Alta","Muy Alta"))))),"")</f>
        <v/>
      </c>
      <c r="Z264" s="27" t="str">
        <f t="shared" si="217"/>
        <v/>
      </c>
      <c r="AA264" s="43" t="str">
        <f t="shared" si="204"/>
        <v/>
      </c>
      <c r="AB264" s="29" t="str">
        <f t="shared" si="221"/>
        <v/>
      </c>
      <c r="AC264" s="44" t="str">
        <f t="shared" ref="AC264:AC265" si="222">IFERROR(IF(OR(AND(Y264="Muy Baja",AA264="Leve"),AND(Y264="Muy Baja",AA264="Menor"),AND(Y264="Baja",AA264="Leve")),"Bajo",IF(OR(AND(Y264="Muy baja",AA264="Moderado"),AND(Y264="Baja",AA264="Menor"),AND(Y264="Baja",AA264="Moderado"),AND(Y264="Media",AA264="Leve"),AND(Y264="Media",AA264="Menor"),AND(Y264="Media",AA264="Moderado"),AND(Y264="Alta",AA264="Leve"),AND(Y264="Alta",AA264="Menor")),"Moderado",IF(OR(AND(Y264="Muy Baja",AA264="Mayor"),AND(Y264="Baja",AA264="Mayor"),AND(Y264="Media",AA264="Mayor"),AND(Y264="Alta",AA264="Moderado"),AND(Y264="Alta",AA264="Mayor"),AND(Y264="Muy Alta",AA264="Leve"),AND(Y264="Muy Alta",AA264="Menor"),AND(Y264="Muy Alta",AA264="Moderado"),AND(Y264="Muy Alta",AA264="Mayor")),"Alto",IF(OR(AND(Y264="Muy Baja",AA264="Catastrófico"),AND(Y264="Baja",AA264="Catastrófico"),AND(Y264="Media",AA264="Catastrófico"),AND(Y264="Alta",AA264="Catastrófico"),AND(Y264="Muy Alta",AA264="Catastrófico")),"Extremo","")))),"")</f>
        <v/>
      </c>
      <c r="AD264" s="26"/>
      <c r="AE264" s="19"/>
      <c r="AF264" s="20"/>
      <c r="AG264" s="21"/>
      <c r="AH264" s="21"/>
      <c r="AI264" s="19"/>
      <c r="AJ264" s="20"/>
    </row>
    <row r="265" spans="1:36" ht="16.5" hidden="1" x14ac:dyDescent="0.25">
      <c r="A265" s="64"/>
      <c r="B265" s="67"/>
      <c r="C265" s="67"/>
      <c r="D265" s="67"/>
      <c r="E265" s="70"/>
      <c r="F265" s="67"/>
      <c r="G265" s="73"/>
      <c r="H265" s="58"/>
      <c r="I265" s="49"/>
      <c r="J265" s="52"/>
      <c r="K265" s="55">
        <f ca="1">IF(NOT(ISERROR(MATCH(J265,_xlfn.ANCHORARRAY(E275),0))),I277&amp;"Por favor no seleccionar los criterios de impacto",J265)</f>
        <v>0</v>
      </c>
      <c r="L265" s="58"/>
      <c r="M265" s="49"/>
      <c r="N265" s="61"/>
      <c r="O265" s="9">
        <v>6</v>
      </c>
      <c r="P265" s="22"/>
      <c r="Q265" s="11" t="str">
        <f t="shared" si="219"/>
        <v/>
      </c>
      <c r="R265" s="41"/>
      <c r="S265" s="41"/>
      <c r="T265" s="42" t="str">
        <f t="shared" si="216"/>
        <v/>
      </c>
      <c r="U265" s="41"/>
      <c r="V265" s="41"/>
      <c r="W265" s="41"/>
      <c r="X265" s="7" t="str">
        <f t="shared" si="220"/>
        <v/>
      </c>
      <c r="Y265" s="43" t="str">
        <f t="shared" si="202"/>
        <v/>
      </c>
      <c r="Z265" s="27" t="str">
        <f t="shared" si="217"/>
        <v/>
      </c>
      <c r="AA265" s="43" t="str">
        <f t="shared" si="204"/>
        <v/>
      </c>
      <c r="AB265" s="29" t="str">
        <f t="shared" si="221"/>
        <v/>
      </c>
      <c r="AC265" s="44" t="str">
        <f t="shared" si="222"/>
        <v/>
      </c>
      <c r="AD265" s="26"/>
      <c r="AE265" s="19"/>
      <c r="AF265" s="20"/>
      <c r="AG265" s="21"/>
      <c r="AH265" s="21"/>
      <c r="AI265" s="19"/>
      <c r="AJ265" s="20"/>
    </row>
  </sheetData>
  <sheetProtection password="C5EC" sheet="1" objects="1" scenarios="1" selectLockedCells="1" selectUnlockedCells="1"/>
  <mergeCells count="1517">
    <mergeCell ref="A1:AJ2"/>
    <mergeCell ref="A4:B4"/>
    <mergeCell ref="C4:N4"/>
    <mergeCell ref="O4:Q4"/>
    <mergeCell ref="A5:B5"/>
    <mergeCell ref="C5:N5"/>
    <mergeCell ref="M8:M9"/>
    <mergeCell ref="N8:N9"/>
    <mergeCell ref="O8:O9"/>
    <mergeCell ref="AE7:AJ7"/>
    <mergeCell ref="A8:A9"/>
    <mergeCell ref="B8:B9"/>
    <mergeCell ref="C8:C9"/>
    <mergeCell ref="D8:D9"/>
    <mergeCell ref="E8:E9"/>
    <mergeCell ref="F8:F9"/>
    <mergeCell ref="G8:G9"/>
    <mergeCell ref="H8:H9"/>
    <mergeCell ref="I8:I9"/>
    <mergeCell ref="A6:B6"/>
    <mergeCell ref="C6:N6"/>
    <mergeCell ref="A7:G7"/>
    <mergeCell ref="H7:N7"/>
    <mergeCell ref="O7:W7"/>
    <mergeCell ref="X7:AD7"/>
    <mergeCell ref="R10:R11"/>
    <mergeCell ref="G10:G15"/>
    <mergeCell ref="H10:H15"/>
    <mergeCell ref="I10:I15"/>
    <mergeCell ref="J10:J15"/>
    <mergeCell ref="K10:K15"/>
    <mergeCell ref="L10:L15"/>
    <mergeCell ref="AG8:AG9"/>
    <mergeCell ref="AH8:AH9"/>
    <mergeCell ref="AI8:AI9"/>
    <mergeCell ref="AJ8:AJ9"/>
    <mergeCell ref="A10:A15"/>
    <mergeCell ref="B10:B15"/>
    <mergeCell ref="C10:C15"/>
    <mergeCell ref="D10:D15"/>
    <mergeCell ref="E10:E15"/>
    <mergeCell ref="F10:F15"/>
    <mergeCell ref="AA8:AA9"/>
    <mergeCell ref="AB8:AB9"/>
    <mergeCell ref="AC8:AC9"/>
    <mergeCell ref="AD8:AD9"/>
    <mergeCell ref="AE8:AE9"/>
    <mergeCell ref="AF8:AF9"/>
    <mergeCell ref="P8:P9"/>
    <mergeCell ref="Q8:Q9"/>
    <mergeCell ref="R8:W8"/>
    <mergeCell ref="X8:X9"/>
    <mergeCell ref="Y8:Y9"/>
    <mergeCell ref="Z8:Z9"/>
    <mergeCell ref="J8:J9"/>
    <mergeCell ref="K8:K9"/>
    <mergeCell ref="L8:L9"/>
    <mergeCell ref="G16:G21"/>
    <mergeCell ref="H16:H21"/>
    <mergeCell ref="I16:I21"/>
    <mergeCell ref="J16:J21"/>
    <mergeCell ref="K16:K21"/>
    <mergeCell ref="AF10:AF11"/>
    <mergeCell ref="AG10:AG11"/>
    <mergeCell ref="AH10:AH11"/>
    <mergeCell ref="AI10:AI11"/>
    <mergeCell ref="AJ10:AJ11"/>
    <mergeCell ref="A16:A21"/>
    <mergeCell ref="B16:B21"/>
    <mergeCell ref="C16:C21"/>
    <mergeCell ref="D16:D21"/>
    <mergeCell ref="E16:E21"/>
    <mergeCell ref="Z10:Z11"/>
    <mergeCell ref="AA10:AA11"/>
    <mergeCell ref="AB10:AB11"/>
    <mergeCell ref="AC10:AC11"/>
    <mergeCell ref="AD10:AD11"/>
    <mergeCell ref="AE10:AE11"/>
    <mergeCell ref="S10:S11"/>
    <mergeCell ref="T10:T11"/>
    <mergeCell ref="U10:U11"/>
    <mergeCell ref="V10:V11"/>
    <mergeCell ref="W10:W11"/>
    <mergeCell ref="Y10:Y11"/>
    <mergeCell ref="M10:M15"/>
    <mergeCell ref="N10:N15"/>
    <mergeCell ref="O10:O11"/>
    <mergeCell ref="P10:P11"/>
    <mergeCell ref="Q10:Q11"/>
    <mergeCell ref="A22:B22"/>
    <mergeCell ref="C22:N22"/>
    <mergeCell ref="O22:Q22"/>
    <mergeCell ref="A23:B23"/>
    <mergeCell ref="C23:N23"/>
    <mergeCell ref="A24:B24"/>
    <mergeCell ref="C24:N24"/>
    <mergeCell ref="AE16:AE17"/>
    <mergeCell ref="AF16:AF17"/>
    <mergeCell ref="AG16:AG17"/>
    <mergeCell ref="AH16:AH17"/>
    <mergeCell ref="AI16:AI17"/>
    <mergeCell ref="AJ16:AJ17"/>
    <mergeCell ref="Y16:Y17"/>
    <mergeCell ref="Z16:Z17"/>
    <mergeCell ref="AA16:AA17"/>
    <mergeCell ref="AB16:AB17"/>
    <mergeCell ref="AC16:AC17"/>
    <mergeCell ref="AD16:AD17"/>
    <mergeCell ref="R16:R17"/>
    <mergeCell ref="S16:S17"/>
    <mergeCell ref="T16:T17"/>
    <mergeCell ref="U16:U17"/>
    <mergeCell ref="V16:V17"/>
    <mergeCell ref="W16:W17"/>
    <mergeCell ref="L16:L21"/>
    <mergeCell ref="M16:M21"/>
    <mergeCell ref="N16:N21"/>
    <mergeCell ref="O16:O17"/>
    <mergeCell ref="P16:P17"/>
    <mergeCell ref="Q16:Q17"/>
    <mergeCell ref="F16:F21"/>
    <mergeCell ref="M26:M27"/>
    <mergeCell ref="N26:N27"/>
    <mergeCell ref="O26:O27"/>
    <mergeCell ref="P26:P27"/>
    <mergeCell ref="Q26:Q27"/>
    <mergeCell ref="F26:F27"/>
    <mergeCell ref="G26:G27"/>
    <mergeCell ref="H26:H27"/>
    <mergeCell ref="I26:I27"/>
    <mergeCell ref="J26:J27"/>
    <mergeCell ref="K26:K27"/>
    <mergeCell ref="A25:G25"/>
    <mergeCell ref="H25:N25"/>
    <mergeCell ref="O25:W25"/>
    <mergeCell ref="X25:AD25"/>
    <mergeCell ref="AE25:AJ25"/>
    <mergeCell ref="A26:A27"/>
    <mergeCell ref="B26:B27"/>
    <mergeCell ref="C26:C27"/>
    <mergeCell ref="D26:D27"/>
    <mergeCell ref="E26:E27"/>
    <mergeCell ref="R28:R29"/>
    <mergeCell ref="S28:S29"/>
    <mergeCell ref="T28:T29"/>
    <mergeCell ref="I28:I33"/>
    <mergeCell ref="J28:J33"/>
    <mergeCell ref="K28:K33"/>
    <mergeCell ref="L28:L33"/>
    <mergeCell ref="M28:M33"/>
    <mergeCell ref="N28:N33"/>
    <mergeCell ref="AI26:AI27"/>
    <mergeCell ref="AJ26:AJ27"/>
    <mergeCell ref="A28:A33"/>
    <mergeCell ref="B28:B33"/>
    <mergeCell ref="C28:C33"/>
    <mergeCell ref="D28:D33"/>
    <mergeCell ref="E28:E33"/>
    <mergeCell ref="F28:F33"/>
    <mergeCell ref="G28:G33"/>
    <mergeCell ref="H28:H33"/>
    <mergeCell ref="AC26:AC27"/>
    <mergeCell ref="AD26:AD27"/>
    <mergeCell ref="AE26:AE27"/>
    <mergeCell ref="AF26:AF27"/>
    <mergeCell ref="AG26:AG27"/>
    <mergeCell ref="AH26:AH27"/>
    <mergeCell ref="R26:W26"/>
    <mergeCell ref="X26:X27"/>
    <mergeCell ref="Y26:Y27"/>
    <mergeCell ref="Z26:Z27"/>
    <mergeCell ref="AA26:AA27"/>
    <mergeCell ref="AB26:AB27"/>
    <mergeCell ref="L26:L27"/>
    <mergeCell ref="J40:J45"/>
    <mergeCell ref="K40:K45"/>
    <mergeCell ref="L40:L45"/>
    <mergeCell ref="A40:A45"/>
    <mergeCell ref="B40:B45"/>
    <mergeCell ref="C40:C45"/>
    <mergeCell ref="D40:D45"/>
    <mergeCell ref="E40:E45"/>
    <mergeCell ref="F40:F45"/>
    <mergeCell ref="O37:W37"/>
    <mergeCell ref="I38:I39"/>
    <mergeCell ref="J38:J39"/>
    <mergeCell ref="K38:K39"/>
    <mergeCell ref="L38:L39"/>
    <mergeCell ref="AH28:AH29"/>
    <mergeCell ref="AI28:AI29"/>
    <mergeCell ref="AJ28:AJ29"/>
    <mergeCell ref="AB28:AB29"/>
    <mergeCell ref="AC28:AC29"/>
    <mergeCell ref="AD28:AD29"/>
    <mergeCell ref="AE28:AE29"/>
    <mergeCell ref="AF28:AF29"/>
    <mergeCell ref="AG28:AG29"/>
    <mergeCell ref="U28:U29"/>
    <mergeCell ref="V28:V29"/>
    <mergeCell ref="W28:W29"/>
    <mergeCell ref="Y28:Y29"/>
    <mergeCell ref="Z28:Z29"/>
    <mergeCell ref="AA28:AA29"/>
    <mergeCell ref="O28:O29"/>
    <mergeCell ref="P28:P29"/>
    <mergeCell ref="Q28:Q29"/>
    <mergeCell ref="M38:M39"/>
    <mergeCell ref="N38:N39"/>
    <mergeCell ref="O38:O39"/>
    <mergeCell ref="P38:P39"/>
    <mergeCell ref="Q38:Q39"/>
    <mergeCell ref="R38:W38"/>
    <mergeCell ref="X37:AD37"/>
    <mergeCell ref="AE37:AJ37"/>
    <mergeCell ref="A38:A39"/>
    <mergeCell ref="B38:B39"/>
    <mergeCell ref="C38:C39"/>
    <mergeCell ref="D38:D39"/>
    <mergeCell ref="E38:E39"/>
    <mergeCell ref="F38:F39"/>
    <mergeCell ref="G38:G39"/>
    <mergeCell ref="H38:H39"/>
    <mergeCell ref="A34:B34"/>
    <mergeCell ref="C34:N34"/>
    <mergeCell ref="O34:Q34"/>
    <mergeCell ref="A35:B35"/>
    <mergeCell ref="C35:N35"/>
    <mergeCell ref="A36:B36"/>
    <mergeCell ref="C36:N36"/>
    <mergeCell ref="A37:G37"/>
    <mergeCell ref="H37:N37"/>
    <mergeCell ref="AJ38:AJ39"/>
    <mergeCell ref="O40:O41"/>
    <mergeCell ref="P40:P41"/>
    <mergeCell ref="Q40:Q41"/>
    <mergeCell ref="R40:R41"/>
    <mergeCell ref="S40:S41"/>
    <mergeCell ref="T40:T41"/>
    <mergeCell ref="U40:U41"/>
    <mergeCell ref="V40:V41"/>
    <mergeCell ref="W40:W41"/>
    <mergeCell ref="AD38:AD39"/>
    <mergeCell ref="AE38:AE39"/>
    <mergeCell ref="AF38:AF39"/>
    <mergeCell ref="AG38:AG39"/>
    <mergeCell ref="AH38:AH39"/>
    <mergeCell ref="AI38:AI39"/>
    <mergeCell ref="X38:X39"/>
    <mergeCell ref="Y38:Y39"/>
    <mergeCell ref="Z38:Z39"/>
    <mergeCell ref="AA38:AA39"/>
    <mergeCell ref="AB38:AB39"/>
    <mergeCell ref="AC38:AC39"/>
    <mergeCell ref="AJ40:AJ41"/>
    <mergeCell ref="A46:A52"/>
    <mergeCell ref="B46:B52"/>
    <mergeCell ref="C46:C52"/>
    <mergeCell ref="D46:D52"/>
    <mergeCell ref="E46:E52"/>
    <mergeCell ref="F46:F52"/>
    <mergeCell ref="G46:G52"/>
    <mergeCell ref="H46:H52"/>
    <mergeCell ref="I46:I52"/>
    <mergeCell ref="AD40:AD41"/>
    <mergeCell ref="AE40:AE41"/>
    <mergeCell ref="AF40:AF41"/>
    <mergeCell ref="AG40:AG41"/>
    <mergeCell ref="AH40:AH41"/>
    <mergeCell ref="AI40:AI41"/>
    <mergeCell ref="X40:X41"/>
    <mergeCell ref="Y40:Y41"/>
    <mergeCell ref="Z40:Z41"/>
    <mergeCell ref="AA40:AA41"/>
    <mergeCell ref="AB40:AB41"/>
    <mergeCell ref="AC40:AC41"/>
    <mergeCell ref="J46:J52"/>
    <mergeCell ref="K46:K52"/>
    <mergeCell ref="L46:L52"/>
    <mergeCell ref="M46:M52"/>
    <mergeCell ref="N46:N52"/>
    <mergeCell ref="M40:M45"/>
    <mergeCell ref="N40:N45"/>
    <mergeCell ref="G40:G45"/>
    <mergeCell ref="H40:H45"/>
    <mergeCell ref="I40:I45"/>
    <mergeCell ref="AG46:AG48"/>
    <mergeCell ref="AH46:AH48"/>
    <mergeCell ref="AI46:AI48"/>
    <mergeCell ref="AJ46:AJ48"/>
    <mergeCell ref="AA46:AA48"/>
    <mergeCell ref="AB46:AB48"/>
    <mergeCell ref="AC46:AC48"/>
    <mergeCell ref="AD46:AD48"/>
    <mergeCell ref="AE46:AE48"/>
    <mergeCell ref="AF46:AF48"/>
    <mergeCell ref="U46:U48"/>
    <mergeCell ref="V46:V48"/>
    <mergeCell ref="W46:W48"/>
    <mergeCell ref="X46:X48"/>
    <mergeCell ref="Y46:Y48"/>
    <mergeCell ref="Z46:Z48"/>
    <mergeCell ref="O46:O48"/>
    <mergeCell ref="P46:P48"/>
    <mergeCell ref="Q46:Q48"/>
    <mergeCell ref="R46:R48"/>
    <mergeCell ref="S46:S48"/>
    <mergeCell ref="T46:T48"/>
    <mergeCell ref="M53:M60"/>
    <mergeCell ref="N53:N60"/>
    <mergeCell ref="O53:O56"/>
    <mergeCell ref="P53:P56"/>
    <mergeCell ref="Q53:Q56"/>
    <mergeCell ref="R53:R56"/>
    <mergeCell ref="O57:O60"/>
    <mergeCell ref="P57:P60"/>
    <mergeCell ref="Q57:Q60"/>
    <mergeCell ref="R57:R60"/>
    <mergeCell ref="G53:G60"/>
    <mergeCell ref="H53:H60"/>
    <mergeCell ref="I53:I60"/>
    <mergeCell ref="J53:J60"/>
    <mergeCell ref="K53:K60"/>
    <mergeCell ref="L53:L60"/>
    <mergeCell ref="A53:A60"/>
    <mergeCell ref="B53:B60"/>
    <mergeCell ref="C53:C60"/>
    <mergeCell ref="D53:D60"/>
    <mergeCell ref="E53:E60"/>
    <mergeCell ref="F53:F60"/>
    <mergeCell ref="W57:W60"/>
    <mergeCell ref="X57:X60"/>
    <mergeCell ref="AE53:AE56"/>
    <mergeCell ref="AF53:AF56"/>
    <mergeCell ref="AG53:AG56"/>
    <mergeCell ref="AH53:AH56"/>
    <mergeCell ref="AI53:AI56"/>
    <mergeCell ref="AJ53:AJ56"/>
    <mergeCell ref="Y53:Y56"/>
    <mergeCell ref="Z53:Z56"/>
    <mergeCell ref="AA53:AA56"/>
    <mergeCell ref="AB53:AB56"/>
    <mergeCell ref="AC53:AC56"/>
    <mergeCell ref="AD53:AD56"/>
    <mergeCell ref="S53:S56"/>
    <mergeCell ref="T53:T56"/>
    <mergeCell ref="U53:U56"/>
    <mergeCell ref="V53:V56"/>
    <mergeCell ref="W53:W56"/>
    <mergeCell ref="X53:X56"/>
    <mergeCell ref="A64:B64"/>
    <mergeCell ref="C64:N64"/>
    <mergeCell ref="A65:G65"/>
    <mergeCell ref="H65:N65"/>
    <mergeCell ref="O65:W65"/>
    <mergeCell ref="X65:AD65"/>
    <mergeCell ref="B61:AJ61"/>
    <mergeCell ref="A62:B62"/>
    <mergeCell ref="C62:N62"/>
    <mergeCell ref="O62:Q62"/>
    <mergeCell ref="A63:B63"/>
    <mergeCell ref="C63:N63"/>
    <mergeCell ref="AG66:AG67"/>
    <mergeCell ref="AH66:AH67"/>
    <mergeCell ref="AI66:AI67"/>
    <mergeCell ref="AJ66:AJ67"/>
    <mergeCell ref="AE57:AE60"/>
    <mergeCell ref="AF57:AF60"/>
    <mergeCell ref="AG57:AG60"/>
    <mergeCell ref="AH57:AH60"/>
    <mergeCell ref="AI57:AI60"/>
    <mergeCell ref="AJ57:AJ60"/>
    <mergeCell ref="Y57:Y60"/>
    <mergeCell ref="Z57:Z60"/>
    <mergeCell ref="AA57:AA60"/>
    <mergeCell ref="AB57:AB60"/>
    <mergeCell ref="AC57:AC60"/>
    <mergeCell ref="AD57:AD60"/>
    <mergeCell ref="S57:S60"/>
    <mergeCell ref="T57:T60"/>
    <mergeCell ref="U57:U60"/>
    <mergeCell ref="V57:V60"/>
    <mergeCell ref="AF66:AF67"/>
    <mergeCell ref="P66:P67"/>
    <mergeCell ref="Q66:Q67"/>
    <mergeCell ref="R66:W66"/>
    <mergeCell ref="X66:X67"/>
    <mergeCell ref="Y66:Y67"/>
    <mergeCell ref="Z66:Z67"/>
    <mergeCell ref="J66:J67"/>
    <mergeCell ref="K66:K67"/>
    <mergeCell ref="L66:L67"/>
    <mergeCell ref="M66:M67"/>
    <mergeCell ref="N66:N67"/>
    <mergeCell ref="O66:O67"/>
    <mergeCell ref="AE65:AJ65"/>
    <mergeCell ref="A66:A67"/>
    <mergeCell ref="B66:B67"/>
    <mergeCell ref="C66:C67"/>
    <mergeCell ref="D66:D67"/>
    <mergeCell ref="E66:E67"/>
    <mergeCell ref="F66:F67"/>
    <mergeCell ref="G66:G67"/>
    <mergeCell ref="H66:H67"/>
    <mergeCell ref="I66:I67"/>
    <mergeCell ref="J68:J73"/>
    <mergeCell ref="K68:K73"/>
    <mergeCell ref="L68:L73"/>
    <mergeCell ref="F74:F79"/>
    <mergeCell ref="M74:M79"/>
    <mergeCell ref="N74:N79"/>
    <mergeCell ref="A68:A73"/>
    <mergeCell ref="B68:B73"/>
    <mergeCell ref="C68:C73"/>
    <mergeCell ref="D68:D73"/>
    <mergeCell ref="E68:E73"/>
    <mergeCell ref="F68:F73"/>
    <mergeCell ref="AA66:AA67"/>
    <mergeCell ref="AB66:AB67"/>
    <mergeCell ref="AC66:AC67"/>
    <mergeCell ref="AD66:AD67"/>
    <mergeCell ref="AE66:AE67"/>
    <mergeCell ref="AG68:AG69"/>
    <mergeCell ref="AH68:AH69"/>
    <mergeCell ref="AI68:AI69"/>
    <mergeCell ref="AJ68:AJ69"/>
    <mergeCell ref="AF74:AF75"/>
    <mergeCell ref="AG74:AG75"/>
    <mergeCell ref="AH74:AH75"/>
    <mergeCell ref="AI74:AI75"/>
    <mergeCell ref="AJ74:AJ75"/>
    <mergeCell ref="Z74:Z75"/>
    <mergeCell ref="AA74:AA75"/>
    <mergeCell ref="AB74:AB75"/>
    <mergeCell ref="AC74:AC75"/>
    <mergeCell ref="AD74:AD75"/>
    <mergeCell ref="AE74:AE75"/>
    <mergeCell ref="S74:S75"/>
    <mergeCell ref="T74:T75"/>
    <mergeCell ref="U74:U75"/>
    <mergeCell ref="V74:V75"/>
    <mergeCell ref="W74:W75"/>
    <mergeCell ref="Y74:Y75"/>
    <mergeCell ref="Z68:Z69"/>
    <mergeCell ref="AA68:AA69"/>
    <mergeCell ref="AB68:AB69"/>
    <mergeCell ref="AC68:AC69"/>
    <mergeCell ref="AD68:AD69"/>
    <mergeCell ref="AE68:AE69"/>
    <mergeCell ref="S68:S69"/>
    <mergeCell ref="T68:T69"/>
    <mergeCell ref="U68:U69"/>
    <mergeCell ref="V68:V69"/>
    <mergeCell ref="W68:W69"/>
    <mergeCell ref="A86:A91"/>
    <mergeCell ref="B86:B91"/>
    <mergeCell ref="C86:C91"/>
    <mergeCell ref="D86:D91"/>
    <mergeCell ref="M86:M91"/>
    <mergeCell ref="N86:N91"/>
    <mergeCell ref="O74:O75"/>
    <mergeCell ref="P74:P75"/>
    <mergeCell ref="Q74:Q75"/>
    <mergeCell ref="R74:R75"/>
    <mergeCell ref="G74:G79"/>
    <mergeCell ref="H74:H79"/>
    <mergeCell ref="I74:I79"/>
    <mergeCell ref="J74:J79"/>
    <mergeCell ref="K74:K79"/>
    <mergeCell ref="L74:L79"/>
    <mergeCell ref="AF68:AF69"/>
    <mergeCell ref="A74:A79"/>
    <mergeCell ref="B74:B79"/>
    <mergeCell ref="C74:C79"/>
    <mergeCell ref="D74:D79"/>
    <mergeCell ref="E74:E79"/>
    <mergeCell ref="Y68:Y69"/>
    <mergeCell ref="M68:M73"/>
    <mergeCell ref="N68:N73"/>
    <mergeCell ref="O68:O69"/>
    <mergeCell ref="P68:P69"/>
    <mergeCell ref="Q68:Q69"/>
    <mergeCell ref="R68:R69"/>
    <mergeCell ref="G68:G73"/>
    <mergeCell ref="H68:H73"/>
    <mergeCell ref="I68:I73"/>
    <mergeCell ref="E86:E91"/>
    <mergeCell ref="F86:F91"/>
    <mergeCell ref="G86:G91"/>
    <mergeCell ref="H86:H91"/>
    <mergeCell ref="I86:I91"/>
    <mergeCell ref="J86:J91"/>
    <mergeCell ref="H84:H85"/>
    <mergeCell ref="I84:I85"/>
    <mergeCell ref="J84:J85"/>
    <mergeCell ref="K84:K85"/>
    <mergeCell ref="I92:I97"/>
    <mergeCell ref="J92:J97"/>
    <mergeCell ref="K92:K97"/>
    <mergeCell ref="L92:L97"/>
    <mergeCell ref="K86:K91"/>
    <mergeCell ref="L86:L91"/>
    <mergeCell ref="G92:G97"/>
    <mergeCell ref="H92:H97"/>
    <mergeCell ref="D122:D127"/>
    <mergeCell ref="E122:E127"/>
    <mergeCell ref="F122:F127"/>
    <mergeCell ref="G122:G127"/>
    <mergeCell ref="H122:H127"/>
    <mergeCell ref="C117:N117"/>
    <mergeCell ref="C118:N118"/>
    <mergeCell ref="A119:G119"/>
    <mergeCell ref="H119:N119"/>
    <mergeCell ref="A117:B117"/>
    <mergeCell ref="A118:B118"/>
    <mergeCell ref="N120:N121"/>
    <mergeCell ref="M92:M97"/>
    <mergeCell ref="N92:N97"/>
    <mergeCell ref="A92:A97"/>
    <mergeCell ref="B92:B97"/>
    <mergeCell ref="C92:C97"/>
    <mergeCell ref="D92:D97"/>
    <mergeCell ref="E92:E97"/>
    <mergeCell ref="F92:F97"/>
    <mergeCell ref="L84:L85"/>
    <mergeCell ref="M84:M85"/>
    <mergeCell ref="N84:N85"/>
    <mergeCell ref="O84:O85"/>
    <mergeCell ref="P84:P85"/>
    <mergeCell ref="Q84:Q85"/>
    <mergeCell ref="O83:W83"/>
    <mergeCell ref="X83:AD83"/>
    <mergeCell ref="AE83:AJ83"/>
    <mergeCell ref="A84:A85"/>
    <mergeCell ref="B84:B85"/>
    <mergeCell ref="C84:C85"/>
    <mergeCell ref="D84:D85"/>
    <mergeCell ref="E84:E85"/>
    <mergeCell ref="F84:F85"/>
    <mergeCell ref="G84:G85"/>
    <mergeCell ref="A80:B80"/>
    <mergeCell ref="C80:N80"/>
    <mergeCell ref="O80:Q80"/>
    <mergeCell ref="A81:B81"/>
    <mergeCell ref="C81:N81"/>
    <mergeCell ref="A82:B82"/>
    <mergeCell ref="C82:N82"/>
    <mergeCell ref="A83:G83"/>
    <mergeCell ref="H83:N83"/>
    <mergeCell ref="AB86:AB87"/>
    <mergeCell ref="AC86:AC87"/>
    <mergeCell ref="AI84:AI85"/>
    <mergeCell ref="AJ84:AJ85"/>
    <mergeCell ref="O86:O87"/>
    <mergeCell ref="P86:P87"/>
    <mergeCell ref="Q86:Q87"/>
    <mergeCell ref="R86:R87"/>
    <mergeCell ref="S86:S87"/>
    <mergeCell ref="T86:T87"/>
    <mergeCell ref="U86:U87"/>
    <mergeCell ref="V86:V87"/>
    <mergeCell ref="AC84:AC85"/>
    <mergeCell ref="AD84:AD85"/>
    <mergeCell ref="AE84:AE85"/>
    <mergeCell ref="AF84:AF85"/>
    <mergeCell ref="AG84:AG85"/>
    <mergeCell ref="AH84:AH85"/>
    <mergeCell ref="R84:W84"/>
    <mergeCell ref="X84:X85"/>
    <mergeCell ref="Y84:Y85"/>
    <mergeCell ref="Z84:Z85"/>
    <mergeCell ref="AA84:AA85"/>
    <mergeCell ref="AB84:AB85"/>
    <mergeCell ref="AE92:AE93"/>
    <mergeCell ref="AF92:AF93"/>
    <mergeCell ref="AG92:AG93"/>
    <mergeCell ref="AH92:AH93"/>
    <mergeCell ref="AI92:AI93"/>
    <mergeCell ref="AJ92:AJ93"/>
    <mergeCell ref="Y92:Y93"/>
    <mergeCell ref="Z92:Z93"/>
    <mergeCell ref="AA92:AA93"/>
    <mergeCell ref="AB92:AB93"/>
    <mergeCell ref="AC92:AC93"/>
    <mergeCell ref="AD92:AD93"/>
    <mergeCell ref="AJ86:AJ87"/>
    <mergeCell ref="O92:O93"/>
    <mergeCell ref="P92:P93"/>
    <mergeCell ref="Q92:Q93"/>
    <mergeCell ref="R92:R93"/>
    <mergeCell ref="S92:S93"/>
    <mergeCell ref="T92:T93"/>
    <mergeCell ref="U92:U93"/>
    <mergeCell ref="V92:V93"/>
    <mergeCell ref="W92:W93"/>
    <mergeCell ref="AD86:AD87"/>
    <mergeCell ref="AE86:AE87"/>
    <mergeCell ref="AF86:AF87"/>
    <mergeCell ref="AG86:AG87"/>
    <mergeCell ref="AH86:AH87"/>
    <mergeCell ref="AI86:AI87"/>
    <mergeCell ref="W86:W87"/>
    <mergeCell ref="Y86:Y87"/>
    <mergeCell ref="Z86:Z87"/>
    <mergeCell ref="AA86:AA87"/>
    <mergeCell ref="A101:G101"/>
    <mergeCell ref="H101:N101"/>
    <mergeCell ref="O101:W101"/>
    <mergeCell ref="X101:AD101"/>
    <mergeCell ref="AE101:AJ101"/>
    <mergeCell ref="A102:A103"/>
    <mergeCell ref="B102:B103"/>
    <mergeCell ref="C102:C103"/>
    <mergeCell ref="D102:D103"/>
    <mergeCell ref="E102:E103"/>
    <mergeCell ref="A98:B98"/>
    <mergeCell ref="C98:N98"/>
    <mergeCell ref="O98:Q98"/>
    <mergeCell ref="A99:B99"/>
    <mergeCell ref="C99:N99"/>
    <mergeCell ref="A100:B100"/>
    <mergeCell ref="C100:N100"/>
    <mergeCell ref="L102:L103"/>
    <mergeCell ref="M102:M103"/>
    <mergeCell ref="N102:N103"/>
    <mergeCell ref="AF102:AF103"/>
    <mergeCell ref="AG102:AG103"/>
    <mergeCell ref="AH102:AH103"/>
    <mergeCell ref="AI102:AI103"/>
    <mergeCell ref="AJ102:AJ103"/>
    <mergeCell ref="Z102:Z103"/>
    <mergeCell ref="AA102:AA103"/>
    <mergeCell ref="AB102:AB103"/>
    <mergeCell ref="AC102:AC103"/>
    <mergeCell ref="AD102:AD103"/>
    <mergeCell ref="AE102:AE103"/>
    <mergeCell ref="O102:O103"/>
    <mergeCell ref="P102:P103"/>
    <mergeCell ref="Q102:Q103"/>
    <mergeCell ref="R102:W102"/>
    <mergeCell ref="X102:X103"/>
    <mergeCell ref="Y102:Y103"/>
    <mergeCell ref="F102:F103"/>
    <mergeCell ref="G102:G103"/>
    <mergeCell ref="H102:H103"/>
    <mergeCell ref="I102:I103"/>
    <mergeCell ref="J102:J103"/>
    <mergeCell ref="K102:K103"/>
    <mergeCell ref="AG104:AG105"/>
    <mergeCell ref="AH104:AH105"/>
    <mergeCell ref="AI104:AI105"/>
    <mergeCell ref="AJ104:AJ105"/>
    <mergeCell ref="E106:E107"/>
    <mergeCell ref="Z104:Z105"/>
    <mergeCell ref="AA104:AA105"/>
    <mergeCell ref="AB104:AB105"/>
    <mergeCell ref="AC104:AC105"/>
    <mergeCell ref="AD104:AD105"/>
    <mergeCell ref="AE104:AE105"/>
    <mergeCell ref="S104:S105"/>
    <mergeCell ref="T104:T105"/>
    <mergeCell ref="U104:U105"/>
    <mergeCell ref="V104:V105"/>
    <mergeCell ref="W104:W105"/>
    <mergeCell ref="Y104:Y105"/>
    <mergeCell ref="O104:O105"/>
    <mergeCell ref="P104:P105"/>
    <mergeCell ref="Q104:Q105"/>
    <mergeCell ref="R104:R105"/>
    <mergeCell ref="G104:G109"/>
    <mergeCell ref="H104:H109"/>
    <mergeCell ref="I104:I109"/>
    <mergeCell ref="J104:J109"/>
    <mergeCell ref="K104:K109"/>
    <mergeCell ref="L104:L109"/>
    <mergeCell ref="F104:F109"/>
    <mergeCell ref="E108:E109"/>
    <mergeCell ref="E104:E105"/>
    <mergeCell ref="Z110:Z111"/>
    <mergeCell ref="AA110:AA111"/>
    <mergeCell ref="O110:O111"/>
    <mergeCell ref="P110:P111"/>
    <mergeCell ref="Q110:Q111"/>
    <mergeCell ref="R110:R111"/>
    <mergeCell ref="S110:S111"/>
    <mergeCell ref="T110:T111"/>
    <mergeCell ref="I110:I115"/>
    <mergeCell ref="J110:J115"/>
    <mergeCell ref="K110:K115"/>
    <mergeCell ref="L110:L115"/>
    <mergeCell ref="M110:M115"/>
    <mergeCell ref="N110:N115"/>
    <mergeCell ref="AF104:AF105"/>
    <mergeCell ref="C110:C115"/>
    <mergeCell ref="D110:D115"/>
    <mergeCell ref="E110:E115"/>
    <mergeCell ref="F110:F115"/>
    <mergeCell ref="G110:G115"/>
    <mergeCell ref="H110:H115"/>
    <mergeCell ref="A104:A109"/>
    <mergeCell ref="B104:B109"/>
    <mergeCell ref="C104:C109"/>
    <mergeCell ref="D104:D109"/>
    <mergeCell ref="H120:H121"/>
    <mergeCell ref="I120:I121"/>
    <mergeCell ref="J120:J121"/>
    <mergeCell ref="K120:K121"/>
    <mergeCell ref="L120:L121"/>
    <mergeCell ref="M120:M121"/>
    <mergeCell ref="O119:W119"/>
    <mergeCell ref="X119:AD119"/>
    <mergeCell ref="AE119:AJ119"/>
    <mergeCell ref="A120:A121"/>
    <mergeCell ref="B120:B121"/>
    <mergeCell ref="C120:C121"/>
    <mergeCell ref="D120:D121"/>
    <mergeCell ref="E120:E121"/>
    <mergeCell ref="F120:F121"/>
    <mergeCell ref="G120:G121"/>
    <mergeCell ref="AH110:AH111"/>
    <mergeCell ref="AI110:AI111"/>
    <mergeCell ref="AJ110:AJ111"/>
    <mergeCell ref="M104:M109"/>
    <mergeCell ref="N104:N109"/>
    <mergeCell ref="A116:B116"/>
    <mergeCell ref="C116:N116"/>
    <mergeCell ref="O116:Q116"/>
    <mergeCell ref="AB110:AB111"/>
    <mergeCell ref="AC110:AC111"/>
    <mergeCell ref="AD110:AD111"/>
    <mergeCell ref="AE110:AE111"/>
    <mergeCell ref="AF110:AF111"/>
    <mergeCell ref="AG110:AG111"/>
    <mergeCell ref="U110:U111"/>
    <mergeCell ref="V110:V111"/>
    <mergeCell ref="W110:W111"/>
    <mergeCell ref="Y110:Y111"/>
    <mergeCell ref="Z122:Z123"/>
    <mergeCell ref="AA122:AA123"/>
    <mergeCell ref="O122:O123"/>
    <mergeCell ref="P122:P123"/>
    <mergeCell ref="Q122:Q123"/>
    <mergeCell ref="R122:R123"/>
    <mergeCell ref="S122:S123"/>
    <mergeCell ref="T122:T123"/>
    <mergeCell ref="AE120:AE121"/>
    <mergeCell ref="AF120:AF121"/>
    <mergeCell ref="AG120:AG121"/>
    <mergeCell ref="A110:A115"/>
    <mergeCell ref="B110:B115"/>
    <mergeCell ref="I122:I127"/>
    <mergeCell ref="J122:J127"/>
    <mergeCell ref="K122:K127"/>
    <mergeCell ref="L122:L127"/>
    <mergeCell ref="M122:M127"/>
    <mergeCell ref="N122:N127"/>
    <mergeCell ref="AH120:AH121"/>
    <mergeCell ref="AI120:AI121"/>
    <mergeCell ref="AJ120:AJ121"/>
    <mergeCell ref="Y120:Y121"/>
    <mergeCell ref="Z120:Z121"/>
    <mergeCell ref="AA120:AA121"/>
    <mergeCell ref="AB120:AB121"/>
    <mergeCell ref="AC120:AC121"/>
    <mergeCell ref="AD120:AD121"/>
    <mergeCell ref="O120:O121"/>
    <mergeCell ref="P120:P121"/>
    <mergeCell ref="Q120:Q121"/>
    <mergeCell ref="R120:W120"/>
    <mergeCell ref="X120:X121"/>
    <mergeCell ref="O131:W131"/>
    <mergeCell ref="X131:AD131"/>
    <mergeCell ref="AE131:AJ131"/>
    <mergeCell ref="A132:A133"/>
    <mergeCell ref="B132:B133"/>
    <mergeCell ref="C132:C133"/>
    <mergeCell ref="D132:D133"/>
    <mergeCell ref="E132:E133"/>
    <mergeCell ref="F132:F133"/>
    <mergeCell ref="G132:G133"/>
    <mergeCell ref="A129:B129"/>
    <mergeCell ref="C129:N129"/>
    <mergeCell ref="A130:B130"/>
    <mergeCell ref="C130:N130"/>
    <mergeCell ref="A131:G131"/>
    <mergeCell ref="H131:N131"/>
    <mergeCell ref="AH122:AH123"/>
    <mergeCell ref="AI122:AI123"/>
    <mergeCell ref="AJ122:AJ123"/>
    <mergeCell ref="A128:B128"/>
    <mergeCell ref="C128:N128"/>
    <mergeCell ref="O128:Q128"/>
    <mergeCell ref="AB122:AB123"/>
    <mergeCell ref="AC122:AC123"/>
    <mergeCell ref="AD122:AD123"/>
    <mergeCell ref="AE122:AE123"/>
    <mergeCell ref="AF122:AF123"/>
    <mergeCell ref="AG122:AG123"/>
    <mergeCell ref="U122:U123"/>
    <mergeCell ref="V122:V123"/>
    <mergeCell ref="W122:W123"/>
    <mergeCell ref="Y122:Y123"/>
    <mergeCell ref="A122:A127"/>
    <mergeCell ref="B122:B127"/>
    <mergeCell ref="C122:C127"/>
    <mergeCell ref="E134:E139"/>
    <mergeCell ref="F134:F139"/>
    <mergeCell ref="AE132:AE133"/>
    <mergeCell ref="AF132:AF133"/>
    <mergeCell ref="AG132:AG133"/>
    <mergeCell ref="AH132:AH133"/>
    <mergeCell ref="AI132:AI133"/>
    <mergeCell ref="AJ132:AJ133"/>
    <mergeCell ref="Y132:Y133"/>
    <mergeCell ref="Z132:Z133"/>
    <mergeCell ref="AA132:AA133"/>
    <mergeCell ref="AB132:AB133"/>
    <mergeCell ref="AC132:AC133"/>
    <mergeCell ref="AD132:AD133"/>
    <mergeCell ref="N132:N133"/>
    <mergeCell ref="O132:O133"/>
    <mergeCell ref="P132:P133"/>
    <mergeCell ref="Q132:Q133"/>
    <mergeCell ref="R132:W132"/>
    <mergeCell ref="X132:X133"/>
    <mergeCell ref="H132:H133"/>
    <mergeCell ref="I132:I133"/>
    <mergeCell ref="J132:J133"/>
    <mergeCell ref="K132:K133"/>
    <mergeCell ref="L132:L133"/>
    <mergeCell ref="M132:M133"/>
    <mergeCell ref="AF134:AF135"/>
    <mergeCell ref="AG134:AG135"/>
    <mergeCell ref="AH134:AH135"/>
    <mergeCell ref="AI134:AI135"/>
    <mergeCell ref="AJ134:AJ135"/>
    <mergeCell ref="A140:B140"/>
    <mergeCell ref="C140:N140"/>
    <mergeCell ref="O140:Q140"/>
    <mergeCell ref="Z134:Z135"/>
    <mergeCell ref="AA134:AA135"/>
    <mergeCell ref="AB134:AB135"/>
    <mergeCell ref="AC134:AC135"/>
    <mergeCell ref="AD134:AD135"/>
    <mergeCell ref="AE134:AE135"/>
    <mergeCell ref="S134:S135"/>
    <mergeCell ref="T134:T135"/>
    <mergeCell ref="U134:U135"/>
    <mergeCell ref="V134:V135"/>
    <mergeCell ref="W134:W135"/>
    <mergeCell ref="Y134:Y135"/>
    <mergeCell ref="M134:M139"/>
    <mergeCell ref="N134:N139"/>
    <mergeCell ref="O134:O135"/>
    <mergeCell ref="P134:P135"/>
    <mergeCell ref="Q134:Q135"/>
    <mergeCell ref="R134:R135"/>
    <mergeCell ref="G134:G139"/>
    <mergeCell ref="H134:H139"/>
    <mergeCell ref="I134:I139"/>
    <mergeCell ref="J134:J139"/>
    <mergeCell ref="K134:K139"/>
    <mergeCell ref="L134:L139"/>
    <mergeCell ref="A134:A139"/>
    <mergeCell ref="B134:B139"/>
    <mergeCell ref="C134:C139"/>
    <mergeCell ref="D134:D139"/>
    <mergeCell ref="M144:M145"/>
    <mergeCell ref="O143:W143"/>
    <mergeCell ref="X143:AD143"/>
    <mergeCell ref="AE143:AJ143"/>
    <mergeCell ref="A144:A145"/>
    <mergeCell ref="B144:B145"/>
    <mergeCell ref="C144:C145"/>
    <mergeCell ref="D144:D145"/>
    <mergeCell ref="E144:E145"/>
    <mergeCell ref="F144:F145"/>
    <mergeCell ref="G144:G145"/>
    <mergeCell ref="A141:B141"/>
    <mergeCell ref="C141:N141"/>
    <mergeCell ref="A142:B142"/>
    <mergeCell ref="C142:N142"/>
    <mergeCell ref="A143:G143"/>
    <mergeCell ref="H143:N143"/>
    <mergeCell ref="AE144:AE145"/>
    <mergeCell ref="AF144:AF145"/>
    <mergeCell ref="AG144:AG145"/>
    <mergeCell ref="AH144:AH145"/>
    <mergeCell ref="AI144:AI145"/>
    <mergeCell ref="AJ144:AJ145"/>
    <mergeCell ref="Y144:Y145"/>
    <mergeCell ref="Z144:Z145"/>
    <mergeCell ref="AA144:AA145"/>
    <mergeCell ref="AB144:AB145"/>
    <mergeCell ref="F152:F157"/>
    <mergeCell ref="G152:G157"/>
    <mergeCell ref="H152:H157"/>
    <mergeCell ref="I152:I157"/>
    <mergeCell ref="J152:J157"/>
    <mergeCell ref="K152:K157"/>
    <mergeCell ref="AC144:AC145"/>
    <mergeCell ref="AD144:AD145"/>
    <mergeCell ref="N144:N145"/>
    <mergeCell ref="O144:O145"/>
    <mergeCell ref="P144:P145"/>
    <mergeCell ref="Q144:Q145"/>
    <mergeCell ref="R144:W144"/>
    <mergeCell ref="X144:X145"/>
    <mergeCell ref="Y146:Y147"/>
    <mergeCell ref="M146:M151"/>
    <mergeCell ref="N146:N151"/>
    <mergeCell ref="O146:O147"/>
    <mergeCell ref="P146:P147"/>
    <mergeCell ref="Q146:Q147"/>
    <mergeCell ref="R146:R147"/>
    <mergeCell ref="G146:G151"/>
    <mergeCell ref="H146:H151"/>
    <mergeCell ref="I146:I151"/>
    <mergeCell ref="J146:J151"/>
    <mergeCell ref="K146:K151"/>
    <mergeCell ref="L146:L151"/>
    <mergeCell ref="H144:H145"/>
    <mergeCell ref="I144:I145"/>
    <mergeCell ref="J144:J145"/>
    <mergeCell ref="K144:K145"/>
    <mergeCell ref="L144:L145"/>
    <mergeCell ref="AF146:AF147"/>
    <mergeCell ref="AG146:AG147"/>
    <mergeCell ref="AH146:AH147"/>
    <mergeCell ref="AI146:AI147"/>
    <mergeCell ref="AJ146:AJ147"/>
    <mergeCell ref="A152:A157"/>
    <mergeCell ref="B152:B157"/>
    <mergeCell ref="C152:C157"/>
    <mergeCell ref="D152:D157"/>
    <mergeCell ref="E152:E157"/>
    <mergeCell ref="Z146:Z147"/>
    <mergeCell ref="AA146:AA147"/>
    <mergeCell ref="AB146:AB147"/>
    <mergeCell ref="AC146:AC147"/>
    <mergeCell ref="AD146:AD147"/>
    <mergeCell ref="AE146:AE147"/>
    <mergeCell ref="S146:S147"/>
    <mergeCell ref="T146:T147"/>
    <mergeCell ref="U146:U147"/>
    <mergeCell ref="V146:V147"/>
    <mergeCell ref="W146:W147"/>
    <mergeCell ref="A146:A151"/>
    <mergeCell ref="B146:B151"/>
    <mergeCell ref="C146:C151"/>
    <mergeCell ref="D146:D151"/>
    <mergeCell ref="E146:E151"/>
    <mergeCell ref="F146:F151"/>
    <mergeCell ref="M152:M157"/>
    <mergeCell ref="N152:N157"/>
    <mergeCell ref="O152:O153"/>
    <mergeCell ref="P152:P153"/>
    <mergeCell ref="Q152:Q153"/>
    <mergeCell ref="AE161:AJ161"/>
    <mergeCell ref="A162:A163"/>
    <mergeCell ref="B162:B163"/>
    <mergeCell ref="C162:C163"/>
    <mergeCell ref="D162:D163"/>
    <mergeCell ref="E162:E163"/>
    <mergeCell ref="A158:B158"/>
    <mergeCell ref="C158:N158"/>
    <mergeCell ref="O158:Q158"/>
    <mergeCell ref="A159:B159"/>
    <mergeCell ref="C159:N159"/>
    <mergeCell ref="A160:B160"/>
    <mergeCell ref="C160:N160"/>
    <mergeCell ref="AE152:AE153"/>
    <mergeCell ref="AF152:AF153"/>
    <mergeCell ref="AG152:AG153"/>
    <mergeCell ref="AH152:AH153"/>
    <mergeCell ref="AI152:AI153"/>
    <mergeCell ref="AJ152:AJ153"/>
    <mergeCell ref="Y152:Y153"/>
    <mergeCell ref="Z152:Z153"/>
    <mergeCell ref="AA152:AA153"/>
    <mergeCell ref="AB152:AB153"/>
    <mergeCell ref="AC152:AC153"/>
    <mergeCell ref="AD152:AD153"/>
    <mergeCell ref="R152:R153"/>
    <mergeCell ref="S152:S153"/>
    <mergeCell ref="T152:T153"/>
    <mergeCell ref="U152:U153"/>
    <mergeCell ref="V152:V153"/>
    <mergeCell ref="W152:W153"/>
    <mergeCell ref="L152:L157"/>
    <mergeCell ref="Y162:Y163"/>
    <mergeCell ref="Z162:Z163"/>
    <mergeCell ref="AA162:AA163"/>
    <mergeCell ref="AB162:AB163"/>
    <mergeCell ref="L162:L163"/>
    <mergeCell ref="M162:M163"/>
    <mergeCell ref="N162:N163"/>
    <mergeCell ref="O162:O163"/>
    <mergeCell ref="P162:P163"/>
    <mergeCell ref="Q162:Q163"/>
    <mergeCell ref="F162:F163"/>
    <mergeCell ref="G162:G163"/>
    <mergeCell ref="H162:H163"/>
    <mergeCell ref="I162:I163"/>
    <mergeCell ref="J162:J163"/>
    <mergeCell ref="K162:K163"/>
    <mergeCell ref="A161:G161"/>
    <mergeCell ref="H161:N161"/>
    <mergeCell ref="O161:W161"/>
    <mergeCell ref="X161:AD161"/>
    <mergeCell ref="Z164:Z165"/>
    <mergeCell ref="AA164:AA165"/>
    <mergeCell ref="O164:O165"/>
    <mergeCell ref="P164:P165"/>
    <mergeCell ref="Q164:Q165"/>
    <mergeCell ref="R164:R165"/>
    <mergeCell ref="S164:S165"/>
    <mergeCell ref="T164:T165"/>
    <mergeCell ref="I164:I169"/>
    <mergeCell ref="J164:J169"/>
    <mergeCell ref="K164:K169"/>
    <mergeCell ref="L164:L169"/>
    <mergeCell ref="M164:M169"/>
    <mergeCell ref="N164:N169"/>
    <mergeCell ref="AI162:AI163"/>
    <mergeCell ref="AJ162:AJ163"/>
    <mergeCell ref="A164:A169"/>
    <mergeCell ref="B164:B169"/>
    <mergeCell ref="C164:C169"/>
    <mergeCell ref="D164:D169"/>
    <mergeCell ref="E164:E169"/>
    <mergeCell ref="F164:F169"/>
    <mergeCell ref="G164:G169"/>
    <mergeCell ref="H164:H169"/>
    <mergeCell ref="AC162:AC163"/>
    <mergeCell ref="AD162:AD163"/>
    <mergeCell ref="AE162:AE163"/>
    <mergeCell ref="AF162:AF163"/>
    <mergeCell ref="AG162:AG163"/>
    <mergeCell ref="AH162:AH163"/>
    <mergeCell ref="R162:W162"/>
    <mergeCell ref="X162:X163"/>
    <mergeCell ref="O173:W173"/>
    <mergeCell ref="X173:AD173"/>
    <mergeCell ref="AE173:AJ173"/>
    <mergeCell ref="A174:A175"/>
    <mergeCell ref="B174:B175"/>
    <mergeCell ref="C174:C175"/>
    <mergeCell ref="D174:D175"/>
    <mergeCell ref="E174:E175"/>
    <mergeCell ref="F174:F175"/>
    <mergeCell ref="G174:G175"/>
    <mergeCell ref="A171:B171"/>
    <mergeCell ref="C171:N171"/>
    <mergeCell ref="A172:B172"/>
    <mergeCell ref="C172:N172"/>
    <mergeCell ref="A173:G173"/>
    <mergeCell ref="H173:N173"/>
    <mergeCell ref="AH164:AH165"/>
    <mergeCell ref="AI164:AI165"/>
    <mergeCell ref="AJ164:AJ165"/>
    <mergeCell ref="A170:B170"/>
    <mergeCell ref="C170:N170"/>
    <mergeCell ref="O170:Q170"/>
    <mergeCell ref="AB164:AB165"/>
    <mergeCell ref="AC164:AC165"/>
    <mergeCell ref="AD164:AD165"/>
    <mergeCell ref="AE164:AE165"/>
    <mergeCell ref="AF164:AF165"/>
    <mergeCell ref="AG164:AG165"/>
    <mergeCell ref="U164:U165"/>
    <mergeCell ref="V164:V165"/>
    <mergeCell ref="W164:W165"/>
    <mergeCell ref="Y164:Y165"/>
    <mergeCell ref="K176:K181"/>
    <mergeCell ref="L176:L181"/>
    <mergeCell ref="A176:A181"/>
    <mergeCell ref="B176:B181"/>
    <mergeCell ref="C176:C181"/>
    <mergeCell ref="D176:D181"/>
    <mergeCell ref="E176:E181"/>
    <mergeCell ref="F176:F181"/>
    <mergeCell ref="AE174:AE175"/>
    <mergeCell ref="AF174:AF175"/>
    <mergeCell ref="AG174:AG175"/>
    <mergeCell ref="AH174:AH175"/>
    <mergeCell ref="AI174:AI175"/>
    <mergeCell ref="AJ174:AJ175"/>
    <mergeCell ref="Y174:Y175"/>
    <mergeCell ref="Z174:Z175"/>
    <mergeCell ref="AA174:AA175"/>
    <mergeCell ref="AB174:AB175"/>
    <mergeCell ref="AC174:AC175"/>
    <mergeCell ref="AD174:AD175"/>
    <mergeCell ref="N174:N175"/>
    <mergeCell ref="O174:O175"/>
    <mergeCell ref="P174:P175"/>
    <mergeCell ref="Q174:Q175"/>
    <mergeCell ref="R174:W174"/>
    <mergeCell ref="X174:X175"/>
    <mergeCell ref="H174:H175"/>
    <mergeCell ref="I174:I175"/>
    <mergeCell ref="J174:J175"/>
    <mergeCell ref="K174:K175"/>
    <mergeCell ref="L174:L175"/>
    <mergeCell ref="M174:M175"/>
    <mergeCell ref="AF176:AF177"/>
    <mergeCell ref="AG176:AG177"/>
    <mergeCell ref="AH176:AH177"/>
    <mergeCell ref="AI176:AI177"/>
    <mergeCell ref="AJ176:AJ177"/>
    <mergeCell ref="A182:A187"/>
    <mergeCell ref="B182:B187"/>
    <mergeCell ref="C182:C187"/>
    <mergeCell ref="D182:D187"/>
    <mergeCell ref="E182:E187"/>
    <mergeCell ref="Z176:Z177"/>
    <mergeCell ref="AA176:AA177"/>
    <mergeCell ref="AB176:AB177"/>
    <mergeCell ref="AC176:AC177"/>
    <mergeCell ref="AD176:AD177"/>
    <mergeCell ref="AE176:AE177"/>
    <mergeCell ref="T176:T177"/>
    <mergeCell ref="U176:U177"/>
    <mergeCell ref="V176:V177"/>
    <mergeCell ref="W176:W177"/>
    <mergeCell ref="X176:X177"/>
    <mergeCell ref="Y176:Y177"/>
    <mergeCell ref="M176:M181"/>
    <mergeCell ref="N176:N181"/>
    <mergeCell ref="P176:P177"/>
    <mergeCell ref="Q176:Q177"/>
    <mergeCell ref="R176:R177"/>
    <mergeCell ref="S176:S177"/>
    <mergeCell ref="G176:G181"/>
    <mergeCell ref="H176:H181"/>
    <mergeCell ref="I176:I181"/>
    <mergeCell ref="J176:J181"/>
    <mergeCell ref="AH182:AH183"/>
    <mergeCell ref="AI182:AI183"/>
    <mergeCell ref="AJ182:AJ183"/>
    <mergeCell ref="A188:A193"/>
    <mergeCell ref="B188:B193"/>
    <mergeCell ref="C188:C193"/>
    <mergeCell ref="D188:D193"/>
    <mergeCell ref="E188:E193"/>
    <mergeCell ref="F188:F193"/>
    <mergeCell ref="G188:G193"/>
    <mergeCell ref="L182:L187"/>
    <mergeCell ref="M182:M187"/>
    <mergeCell ref="N182:N187"/>
    <mergeCell ref="AE182:AE183"/>
    <mergeCell ref="AF182:AF183"/>
    <mergeCell ref="AG182:AG183"/>
    <mergeCell ref="F182:F187"/>
    <mergeCell ref="G182:G187"/>
    <mergeCell ref="H182:H187"/>
    <mergeCell ref="I182:I187"/>
    <mergeCell ref="J182:J187"/>
    <mergeCell ref="K182:K187"/>
    <mergeCell ref="AA188:AA189"/>
    <mergeCell ref="AB188:AB189"/>
    <mergeCell ref="AC188:AC189"/>
    <mergeCell ref="AD188:AD189"/>
    <mergeCell ref="U188:U189"/>
    <mergeCell ref="V188:V189"/>
    <mergeCell ref="W188:W189"/>
    <mergeCell ref="X188:X189"/>
    <mergeCell ref="Y188:Y189"/>
    <mergeCell ref="Z188:Z189"/>
    <mergeCell ref="N188:N193"/>
    <mergeCell ref="P188:P189"/>
    <mergeCell ref="Q188:Q189"/>
    <mergeCell ref="R188:R189"/>
    <mergeCell ref="S188:S189"/>
    <mergeCell ref="T188:T189"/>
    <mergeCell ref="H188:H193"/>
    <mergeCell ref="I188:I193"/>
    <mergeCell ref="J188:J193"/>
    <mergeCell ref="K188:K193"/>
    <mergeCell ref="L188:L193"/>
    <mergeCell ref="M188:M193"/>
    <mergeCell ref="I200:I205"/>
    <mergeCell ref="J200:J205"/>
    <mergeCell ref="K200:K205"/>
    <mergeCell ref="L200:L205"/>
    <mergeCell ref="M200:M205"/>
    <mergeCell ref="N200:N205"/>
    <mergeCell ref="M194:M199"/>
    <mergeCell ref="N194:N199"/>
    <mergeCell ref="A200:A205"/>
    <mergeCell ref="B200:B205"/>
    <mergeCell ref="C200:C205"/>
    <mergeCell ref="D200:D205"/>
    <mergeCell ref="E200:E205"/>
    <mergeCell ref="F200:F205"/>
    <mergeCell ref="G200:G205"/>
    <mergeCell ref="H200:H205"/>
    <mergeCell ref="G194:G199"/>
    <mergeCell ref="H194:H199"/>
    <mergeCell ref="I194:I199"/>
    <mergeCell ref="J194:J199"/>
    <mergeCell ref="K194:K199"/>
    <mergeCell ref="L194:L199"/>
    <mergeCell ref="A194:A199"/>
    <mergeCell ref="B194:B199"/>
    <mergeCell ref="C194:C199"/>
    <mergeCell ref="D194:D199"/>
    <mergeCell ref="E194:E199"/>
    <mergeCell ref="F194:F199"/>
    <mergeCell ref="F210:F211"/>
    <mergeCell ref="G210:G211"/>
    <mergeCell ref="H210:H211"/>
    <mergeCell ref="I210:I211"/>
    <mergeCell ref="J210:J211"/>
    <mergeCell ref="K210:K211"/>
    <mergeCell ref="A209:G209"/>
    <mergeCell ref="H209:N209"/>
    <mergeCell ref="O209:W209"/>
    <mergeCell ref="X209:AD209"/>
    <mergeCell ref="AE209:AJ209"/>
    <mergeCell ref="A210:A211"/>
    <mergeCell ref="B210:B211"/>
    <mergeCell ref="C210:C211"/>
    <mergeCell ref="D210:D211"/>
    <mergeCell ref="E210:E211"/>
    <mergeCell ref="A206:B206"/>
    <mergeCell ref="C206:N206"/>
    <mergeCell ref="O206:Q206"/>
    <mergeCell ref="A207:B207"/>
    <mergeCell ref="C207:N207"/>
    <mergeCell ref="A208:B208"/>
    <mergeCell ref="C208:N208"/>
    <mergeCell ref="K212:K217"/>
    <mergeCell ref="L212:L217"/>
    <mergeCell ref="M212:M217"/>
    <mergeCell ref="N212:N217"/>
    <mergeCell ref="AI210:AI211"/>
    <mergeCell ref="AJ210:AJ211"/>
    <mergeCell ref="A212:A217"/>
    <mergeCell ref="B212:B217"/>
    <mergeCell ref="C212:C217"/>
    <mergeCell ref="D212:D217"/>
    <mergeCell ref="E212:E217"/>
    <mergeCell ref="F212:F217"/>
    <mergeCell ref="G212:G217"/>
    <mergeCell ref="H212:H217"/>
    <mergeCell ref="AC210:AC211"/>
    <mergeCell ref="AD210:AD211"/>
    <mergeCell ref="AE210:AE211"/>
    <mergeCell ref="AF210:AF211"/>
    <mergeCell ref="AG210:AG211"/>
    <mergeCell ref="AH210:AH211"/>
    <mergeCell ref="R210:W210"/>
    <mergeCell ref="X210:X211"/>
    <mergeCell ref="Y210:Y211"/>
    <mergeCell ref="Z210:Z211"/>
    <mergeCell ref="AA210:AA211"/>
    <mergeCell ref="AB210:AB211"/>
    <mergeCell ref="L210:L211"/>
    <mergeCell ref="M210:M211"/>
    <mergeCell ref="N210:N211"/>
    <mergeCell ref="O210:O211"/>
    <mergeCell ref="P210:P211"/>
    <mergeCell ref="Q210:Q211"/>
    <mergeCell ref="M218:M223"/>
    <mergeCell ref="N218:N223"/>
    <mergeCell ref="AI212:AI213"/>
    <mergeCell ref="AJ212:AJ213"/>
    <mergeCell ref="A218:A223"/>
    <mergeCell ref="B218:B223"/>
    <mergeCell ref="C218:C223"/>
    <mergeCell ref="D218:D223"/>
    <mergeCell ref="E218:E223"/>
    <mergeCell ref="F218:F223"/>
    <mergeCell ref="G218:G223"/>
    <mergeCell ref="H218:H223"/>
    <mergeCell ref="AC212:AC213"/>
    <mergeCell ref="AD212:AD213"/>
    <mergeCell ref="AE212:AE213"/>
    <mergeCell ref="AF212:AF213"/>
    <mergeCell ref="AG212:AG213"/>
    <mergeCell ref="AH212:AH213"/>
    <mergeCell ref="V212:V213"/>
    <mergeCell ref="W212:W213"/>
    <mergeCell ref="Y212:Y213"/>
    <mergeCell ref="Z212:Z213"/>
    <mergeCell ref="AA212:AA213"/>
    <mergeCell ref="AB212:AB213"/>
    <mergeCell ref="P212:P213"/>
    <mergeCell ref="Q212:Q213"/>
    <mergeCell ref="R212:R213"/>
    <mergeCell ref="S212:S213"/>
    <mergeCell ref="T212:T213"/>
    <mergeCell ref="U212:U213"/>
    <mergeCell ref="I212:I217"/>
    <mergeCell ref="J212:J217"/>
    <mergeCell ref="AI218:AI219"/>
    <mergeCell ref="AJ218:AJ219"/>
    <mergeCell ref="A224:A229"/>
    <mergeCell ref="B224:B229"/>
    <mergeCell ref="C224:C229"/>
    <mergeCell ref="D224:D229"/>
    <mergeCell ref="E224:E229"/>
    <mergeCell ref="F224:F229"/>
    <mergeCell ref="G224:G229"/>
    <mergeCell ref="H224:H229"/>
    <mergeCell ref="AC218:AC219"/>
    <mergeCell ref="AD218:AD219"/>
    <mergeCell ref="AE218:AE219"/>
    <mergeCell ref="AF218:AF219"/>
    <mergeCell ref="AG218:AG219"/>
    <mergeCell ref="AH218:AH219"/>
    <mergeCell ref="V218:V219"/>
    <mergeCell ref="W218:W219"/>
    <mergeCell ref="Y218:Y219"/>
    <mergeCell ref="Z218:Z219"/>
    <mergeCell ref="AA218:AA219"/>
    <mergeCell ref="AB218:AB219"/>
    <mergeCell ref="P218:P219"/>
    <mergeCell ref="Q218:Q219"/>
    <mergeCell ref="R218:R219"/>
    <mergeCell ref="S218:S219"/>
    <mergeCell ref="T218:T219"/>
    <mergeCell ref="U218:U219"/>
    <mergeCell ref="I218:I223"/>
    <mergeCell ref="J218:J223"/>
    <mergeCell ref="K218:K223"/>
    <mergeCell ref="L218:L223"/>
    <mergeCell ref="M230:M235"/>
    <mergeCell ref="N230:N235"/>
    <mergeCell ref="AC224:AC225"/>
    <mergeCell ref="AD224:AD225"/>
    <mergeCell ref="A230:A235"/>
    <mergeCell ref="B230:B235"/>
    <mergeCell ref="C230:C235"/>
    <mergeCell ref="D230:D235"/>
    <mergeCell ref="E230:E235"/>
    <mergeCell ref="F230:F235"/>
    <mergeCell ref="G230:G235"/>
    <mergeCell ref="H230:H235"/>
    <mergeCell ref="V224:V225"/>
    <mergeCell ref="W224:W225"/>
    <mergeCell ref="Y224:Y225"/>
    <mergeCell ref="Z224:Z225"/>
    <mergeCell ref="AA224:AA225"/>
    <mergeCell ref="AB224:AB225"/>
    <mergeCell ref="P224:P225"/>
    <mergeCell ref="Q224:Q225"/>
    <mergeCell ref="R224:R225"/>
    <mergeCell ref="S224:S225"/>
    <mergeCell ref="T224:T225"/>
    <mergeCell ref="U224:U225"/>
    <mergeCell ref="I224:I229"/>
    <mergeCell ref="J224:J229"/>
    <mergeCell ref="K224:K229"/>
    <mergeCell ref="L224:L229"/>
    <mergeCell ref="M224:M229"/>
    <mergeCell ref="N224:N229"/>
    <mergeCell ref="I236:I241"/>
    <mergeCell ref="J236:J241"/>
    <mergeCell ref="K236:K241"/>
    <mergeCell ref="L236:L241"/>
    <mergeCell ref="M236:M241"/>
    <mergeCell ref="N236:N241"/>
    <mergeCell ref="AC230:AC231"/>
    <mergeCell ref="AD230:AD231"/>
    <mergeCell ref="A236:A241"/>
    <mergeCell ref="B236:B241"/>
    <mergeCell ref="C236:C241"/>
    <mergeCell ref="D236:D241"/>
    <mergeCell ref="E236:E241"/>
    <mergeCell ref="F236:F241"/>
    <mergeCell ref="G236:G241"/>
    <mergeCell ref="H236:H241"/>
    <mergeCell ref="V230:V231"/>
    <mergeCell ref="W230:W231"/>
    <mergeCell ref="Y230:Y231"/>
    <mergeCell ref="Z230:Z231"/>
    <mergeCell ref="AA230:AA231"/>
    <mergeCell ref="AB230:AB231"/>
    <mergeCell ref="P230:P231"/>
    <mergeCell ref="Q230:Q231"/>
    <mergeCell ref="R230:R231"/>
    <mergeCell ref="S230:S231"/>
    <mergeCell ref="T230:T231"/>
    <mergeCell ref="U230:U231"/>
    <mergeCell ref="I230:I235"/>
    <mergeCell ref="J230:J235"/>
    <mergeCell ref="K230:K235"/>
    <mergeCell ref="L230:L235"/>
    <mergeCell ref="H246:H247"/>
    <mergeCell ref="I246:I247"/>
    <mergeCell ref="J246:J247"/>
    <mergeCell ref="K246:K247"/>
    <mergeCell ref="A245:G245"/>
    <mergeCell ref="H245:N245"/>
    <mergeCell ref="O245:W245"/>
    <mergeCell ref="X245:AD245"/>
    <mergeCell ref="AE245:AJ245"/>
    <mergeCell ref="A246:A247"/>
    <mergeCell ref="B246:B247"/>
    <mergeCell ref="C246:C247"/>
    <mergeCell ref="D246:D247"/>
    <mergeCell ref="E246:E247"/>
    <mergeCell ref="A242:B242"/>
    <mergeCell ref="C242:N242"/>
    <mergeCell ref="O242:Q242"/>
    <mergeCell ref="A243:B243"/>
    <mergeCell ref="C243:N243"/>
    <mergeCell ref="A244:B244"/>
    <mergeCell ref="C244:N244"/>
    <mergeCell ref="M248:M253"/>
    <mergeCell ref="N248:N253"/>
    <mergeCell ref="AI246:AI247"/>
    <mergeCell ref="AJ246:AJ247"/>
    <mergeCell ref="A248:A253"/>
    <mergeCell ref="B248:B253"/>
    <mergeCell ref="C248:C253"/>
    <mergeCell ref="D248:D253"/>
    <mergeCell ref="E248:E253"/>
    <mergeCell ref="F248:F253"/>
    <mergeCell ref="G248:G253"/>
    <mergeCell ref="H248:H253"/>
    <mergeCell ref="AC246:AC247"/>
    <mergeCell ref="AD246:AD247"/>
    <mergeCell ref="AE246:AE247"/>
    <mergeCell ref="AF246:AF247"/>
    <mergeCell ref="AG246:AG247"/>
    <mergeCell ref="AH246:AH247"/>
    <mergeCell ref="R246:W246"/>
    <mergeCell ref="X246:X247"/>
    <mergeCell ref="Y246:Y247"/>
    <mergeCell ref="Z246:Z247"/>
    <mergeCell ref="AA246:AA247"/>
    <mergeCell ref="AB246:AB247"/>
    <mergeCell ref="L246:L247"/>
    <mergeCell ref="M246:M247"/>
    <mergeCell ref="N246:N247"/>
    <mergeCell ref="O246:O247"/>
    <mergeCell ref="P246:P247"/>
    <mergeCell ref="Q246:Q247"/>
    <mergeCell ref="F246:F247"/>
    <mergeCell ref="G246:G247"/>
    <mergeCell ref="AH248:AH249"/>
    <mergeCell ref="AI248:AI249"/>
    <mergeCell ref="AJ248:AJ249"/>
    <mergeCell ref="A254:A259"/>
    <mergeCell ref="B254:B259"/>
    <mergeCell ref="C254:C259"/>
    <mergeCell ref="D254:D259"/>
    <mergeCell ref="E254:E259"/>
    <mergeCell ref="F254:F259"/>
    <mergeCell ref="G254:G259"/>
    <mergeCell ref="AB248:AB249"/>
    <mergeCell ref="AC248:AC249"/>
    <mergeCell ref="AD248:AD249"/>
    <mergeCell ref="AE248:AE249"/>
    <mergeCell ref="AF248:AF249"/>
    <mergeCell ref="AG248:AG249"/>
    <mergeCell ref="U248:U249"/>
    <mergeCell ref="V248:V249"/>
    <mergeCell ref="W248:W249"/>
    <mergeCell ref="Y248:Y249"/>
    <mergeCell ref="Z248:Z249"/>
    <mergeCell ref="AA248:AA249"/>
    <mergeCell ref="O248:O249"/>
    <mergeCell ref="P248:P249"/>
    <mergeCell ref="Q248:Q249"/>
    <mergeCell ref="R248:R249"/>
    <mergeCell ref="S248:S249"/>
    <mergeCell ref="T248:T249"/>
    <mergeCell ref="I248:I253"/>
    <mergeCell ref="J248:J253"/>
    <mergeCell ref="K248:K253"/>
    <mergeCell ref="L248:L253"/>
    <mergeCell ref="AJ254:AJ255"/>
    <mergeCell ref="AA254:AA255"/>
    <mergeCell ref="AB254:AB255"/>
    <mergeCell ref="AC254:AC255"/>
    <mergeCell ref="AD254:AD255"/>
    <mergeCell ref="AE254:AE255"/>
    <mergeCell ref="AF254:AF255"/>
    <mergeCell ref="T254:T255"/>
    <mergeCell ref="U254:U255"/>
    <mergeCell ref="V254:V255"/>
    <mergeCell ref="W254:W255"/>
    <mergeCell ref="Y254:Y255"/>
    <mergeCell ref="Z254:Z255"/>
    <mergeCell ref="N254:N259"/>
    <mergeCell ref="O254:O255"/>
    <mergeCell ref="P254:P255"/>
    <mergeCell ref="Q254:Q255"/>
    <mergeCell ref="R254:R255"/>
    <mergeCell ref="S254:S255"/>
    <mergeCell ref="I260:I265"/>
    <mergeCell ref="J260:J265"/>
    <mergeCell ref="K260:K265"/>
    <mergeCell ref="L260:L265"/>
    <mergeCell ref="M260:M265"/>
    <mergeCell ref="N260:N265"/>
    <mergeCell ref="A260:A265"/>
    <mergeCell ref="B260:B265"/>
    <mergeCell ref="C260:C265"/>
    <mergeCell ref="D260:D265"/>
    <mergeCell ref="E260:E265"/>
    <mergeCell ref="F260:F265"/>
    <mergeCell ref="G260:G265"/>
    <mergeCell ref="H260:H265"/>
    <mergeCell ref="AG254:AG255"/>
    <mergeCell ref="AH254:AH255"/>
    <mergeCell ref="AI254:AI255"/>
    <mergeCell ref="H254:H259"/>
    <mergeCell ref="I254:I259"/>
    <mergeCell ref="J254:J259"/>
    <mergeCell ref="K254:K259"/>
    <mergeCell ref="L254:L259"/>
    <mergeCell ref="M254:M259"/>
  </mergeCells>
  <conditionalFormatting sqref="H10 H16">
    <cfRule type="cellIs" dxfId="813" priority="1390" operator="equal">
      <formula>"Muy Alta"</formula>
    </cfRule>
    <cfRule type="cellIs" dxfId="812" priority="1391" operator="equal">
      <formula>"Alta"</formula>
    </cfRule>
    <cfRule type="cellIs" dxfId="811" priority="1392" operator="equal">
      <formula>"Media"</formula>
    </cfRule>
    <cfRule type="cellIs" dxfId="810" priority="1393" operator="equal">
      <formula>"Baja"</formula>
    </cfRule>
    <cfRule type="cellIs" dxfId="809" priority="1394" operator="equal">
      <formula>"Muy Baja"</formula>
    </cfRule>
  </conditionalFormatting>
  <conditionalFormatting sqref="L10 L16">
    <cfRule type="cellIs" dxfId="808" priority="1385" operator="equal">
      <formula>"Catastrófico"</formula>
    </cfRule>
    <cfRule type="cellIs" dxfId="807" priority="1386" operator="equal">
      <formula>"Mayor"</formula>
    </cfRule>
    <cfRule type="cellIs" dxfId="806" priority="1387" operator="equal">
      <formula>"Moderado"</formula>
    </cfRule>
    <cfRule type="cellIs" dxfId="805" priority="1388" operator="equal">
      <formula>"Menor"</formula>
    </cfRule>
    <cfRule type="cellIs" dxfId="804" priority="1389" operator="equal">
      <formula>"Leve"</formula>
    </cfRule>
  </conditionalFormatting>
  <conditionalFormatting sqref="N10">
    <cfRule type="cellIs" dxfId="803" priority="1381" operator="equal">
      <formula>"Extremo"</formula>
    </cfRule>
    <cfRule type="cellIs" dxfId="802" priority="1382" operator="equal">
      <formula>"Alto"</formula>
    </cfRule>
    <cfRule type="cellIs" dxfId="801" priority="1383" operator="equal">
      <formula>"Moderado"</formula>
    </cfRule>
    <cfRule type="cellIs" dxfId="800" priority="1384" operator="equal">
      <formula>"Bajo"</formula>
    </cfRule>
  </conditionalFormatting>
  <conditionalFormatting sqref="Y10 Y12:Y15">
    <cfRule type="cellIs" dxfId="799" priority="1376" operator="equal">
      <formula>"Muy Alta"</formula>
    </cfRule>
    <cfRule type="cellIs" dxfId="798" priority="1377" operator="equal">
      <formula>"Alta"</formula>
    </cfRule>
    <cfRule type="cellIs" dxfId="797" priority="1378" operator="equal">
      <formula>"Media"</formula>
    </cfRule>
    <cfRule type="cellIs" dxfId="796" priority="1379" operator="equal">
      <formula>"Baja"</formula>
    </cfRule>
    <cfRule type="cellIs" dxfId="795" priority="1380" operator="equal">
      <formula>"Muy Baja"</formula>
    </cfRule>
  </conditionalFormatting>
  <conditionalFormatting sqref="AA10 AA12:AA15">
    <cfRule type="cellIs" dxfId="794" priority="1371" operator="equal">
      <formula>"Catastrófico"</formula>
    </cfRule>
    <cfRule type="cellIs" dxfId="793" priority="1372" operator="equal">
      <formula>"Mayor"</formula>
    </cfRule>
    <cfRule type="cellIs" dxfId="792" priority="1373" operator="equal">
      <formula>"Moderado"</formula>
    </cfRule>
    <cfRule type="cellIs" dxfId="791" priority="1374" operator="equal">
      <formula>"Menor"</formula>
    </cfRule>
    <cfRule type="cellIs" dxfId="790" priority="1375" operator="equal">
      <formula>"Leve"</formula>
    </cfRule>
  </conditionalFormatting>
  <conditionalFormatting sqref="AC10 AC12:AC15">
    <cfRule type="cellIs" dxfId="789" priority="1367" operator="equal">
      <formula>"Extremo"</formula>
    </cfRule>
    <cfRule type="cellIs" dxfId="788" priority="1368" operator="equal">
      <formula>"Alto"</formula>
    </cfRule>
    <cfRule type="cellIs" dxfId="787" priority="1369" operator="equal">
      <formula>"Moderado"</formula>
    </cfRule>
    <cfRule type="cellIs" dxfId="786" priority="1370" operator="equal">
      <formula>"Bajo"</formula>
    </cfRule>
  </conditionalFormatting>
  <conditionalFormatting sqref="N16">
    <cfRule type="cellIs" dxfId="785" priority="1363" operator="equal">
      <formula>"Extremo"</formula>
    </cfRule>
    <cfRule type="cellIs" dxfId="784" priority="1364" operator="equal">
      <formula>"Alto"</formula>
    </cfRule>
    <cfRule type="cellIs" dxfId="783" priority="1365" operator="equal">
      <formula>"Moderado"</formula>
    </cfRule>
    <cfRule type="cellIs" dxfId="782" priority="1366" operator="equal">
      <formula>"Bajo"</formula>
    </cfRule>
  </conditionalFormatting>
  <conditionalFormatting sqref="Y16 Y18:Y21">
    <cfRule type="cellIs" dxfId="781" priority="1358" operator="equal">
      <formula>"Muy Alta"</formula>
    </cfRule>
    <cfRule type="cellIs" dxfId="780" priority="1359" operator="equal">
      <formula>"Alta"</formula>
    </cfRule>
    <cfRule type="cellIs" dxfId="779" priority="1360" operator="equal">
      <formula>"Media"</formula>
    </cfRule>
    <cfRule type="cellIs" dxfId="778" priority="1361" operator="equal">
      <formula>"Baja"</formula>
    </cfRule>
    <cfRule type="cellIs" dxfId="777" priority="1362" operator="equal">
      <formula>"Muy Baja"</formula>
    </cfRule>
  </conditionalFormatting>
  <conditionalFormatting sqref="AA16 AA18:AA21">
    <cfRule type="cellIs" dxfId="776" priority="1353" operator="equal">
      <formula>"Catastrófico"</formula>
    </cfRule>
    <cfRule type="cellIs" dxfId="775" priority="1354" operator="equal">
      <formula>"Mayor"</formula>
    </cfRule>
    <cfRule type="cellIs" dxfId="774" priority="1355" operator="equal">
      <formula>"Moderado"</formula>
    </cfRule>
    <cfRule type="cellIs" dxfId="773" priority="1356" operator="equal">
      <formula>"Menor"</formula>
    </cfRule>
    <cfRule type="cellIs" dxfId="772" priority="1357" operator="equal">
      <formula>"Leve"</formula>
    </cfRule>
  </conditionalFormatting>
  <conditionalFormatting sqref="AC16 AC18:AC21">
    <cfRule type="cellIs" dxfId="771" priority="1349" operator="equal">
      <formula>"Extremo"</formula>
    </cfRule>
    <cfRule type="cellIs" dxfId="770" priority="1350" operator="equal">
      <formula>"Alto"</formula>
    </cfRule>
    <cfRule type="cellIs" dxfId="769" priority="1351" operator="equal">
      <formula>"Moderado"</formula>
    </cfRule>
    <cfRule type="cellIs" dxfId="768" priority="1352" operator="equal">
      <formula>"Bajo"</formula>
    </cfRule>
  </conditionalFormatting>
  <conditionalFormatting sqref="K10:K21 K248:K265">
    <cfRule type="containsText" dxfId="767" priority="1348" operator="containsText" text="❌">
      <formula>NOT(ISERROR(SEARCH("❌",K10)))</formula>
    </cfRule>
  </conditionalFormatting>
  <conditionalFormatting sqref="H28">
    <cfRule type="cellIs" dxfId="766" priority="1343" operator="equal">
      <formula>"Muy Alta"</formula>
    </cfRule>
    <cfRule type="cellIs" dxfId="765" priority="1344" operator="equal">
      <formula>"Alta"</formula>
    </cfRule>
    <cfRule type="cellIs" dxfId="764" priority="1345" operator="equal">
      <formula>"Media"</formula>
    </cfRule>
    <cfRule type="cellIs" dxfId="763" priority="1346" operator="equal">
      <formula>"Baja"</formula>
    </cfRule>
    <cfRule type="cellIs" dxfId="762" priority="1347" operator="equal">
      <formula>"Muy Baja"</formula>
    </cfRule>
  </conditionalFormatting>
  <conditionalFormatting sqref="L28">
    <cfRule type="cellIs" dxfId="761" priority="1338" operator="equal">
      <formula>"Catastrófico"</formula>
    </cfRule>
    <cfRule type="cellIs" dxfId="760" priority="1339" operator="equal">
      <formula>"Mayor"</formula>
    </cfRule>
    <cfRule type="cellIs" dxfId="759" priority="1340" operator="equal">
      <formula>"Moderado"</formula>
    </cfRule>
    <cfRule type="cellIs" dxfId="758" priority="1341" operator="equal">
      <formula>"Menor"</formula>
    </cfRule>
    <cfRule type="cellIs" dxfId="757" priority="1342" operator="equal">
      <formula>"Leve"</formula>
    </cfRule>
  </conditionalFormatting>
  <conditionalFormatting sqref="N28">
    <cfRule type="cellIs" dxfId="756" priority="1334" operator="equal">
      <formula>"Extremo"</formula>
    </cfRule>
    <cfRule type="cellIs" dxfId="755" priority="1335" operator="equal">
      <formula>"Alto"</formula>
    </cfRule>
    <cfRule type="cellIs" dxfId="754" priority="1336" operator="equal">
      <formula>"Moderado"</formula>
    </cfRule>
    <cfRule type="cellIs" dxfId="753" priority="1337" operator="equal">
      <formula>"Bajo"</formula>
    </cfRule>
  </conditionalFormatting>
  <conditionalFormatting sqref="Y28 Y30:Y33">
    <cfRule type="cellIs" dxfId="752" priority="1329" operator="equal">
      <formula>"Muy Alta"</formula>
    </cfRule>
    <cfRule type="cellIs" dxfId="751" priority="1330" operator="equal">
      <formula>"Alta"</formula>
    </cfRule>
    <cfRule type="cellIs" dxfId="750" priority="1331" operator="equal">
      <formula>"Media"</formula>
    </cfRule>
    <cfRule type="cellIs" dxfId="749" priority="1332" operator="equal">
      <formula>"Baja"</formula>
    </cfRule>
    <cfRule type="cellIs" dxfId="748" priority="1333" operator="equal">
      <formula>"Muy Baja"</formula>
    </cfRule>
  </conditionalFormatting>
  <conditionalFormatting sqref="AA28 AA30:AA33">
    <cfRule type="cellIs" dxfId="747" priority="1324" operator="equal">
      <formula>"Catastrófico"</formula>
    </cfRule>
    <cfRule type="cellIs" dxfId="746" priority="1325" operator="equal">
      <formula>"Mayor"</formula>
    </cfRule>
    <cfRule type="cellIs" dxfId="745" priority="1326" operator="equal">
      <formula>"Moderado"</formula>
    </cfRule>
    <cfRule type="cellIs" dxfId="744" priority="1327" operator="equal">
      <formula>"Menor"</formula>
    </cfRule>
    <cfRule type="cellIs" dxfId="743" priority="1328" operator="equal">
      <formula>"Leve"</formula>
    </cfRule>
  </conditionalFormatting>
  <conditionalFormatting sqref="AC28 AC30:AC33">
    <cfRule type="cellIs" dxfId="742" priority="1320" operator="equal">
      <formula>"Extremo"</formula>
    </cfRule>
    <cfRule type="cellIs" dxfId="741" priority="1321" operator="equal">
      <formula>"Alto"</formula>
    </cfRule>
    <cfRule type="cellIs" dxfId="740" priority="1322" operator="equal">
      <formula>"Moderado"</formula>
    </cfRule>
    <cfRule type="cellIs" dxfId="739" priority="1323" operator="equal">
      <formula>"Bajo"</formula>
    </cfRule>
  </conditionalFormatting>
  <conditionalFormatting sqref="N74">
    <cfRule type="cellIs" dxfId="738" priority="839" operator="equal">
      <formula>"Extremo"</formula>
    </cfRule>
    <cfRule type="cellIs" dxfId="737" priority="840" operator="equal">
      <formula>"Alto"</formula>
    </cfRule>
    <cfRule type="cellIs" dxfId="736" priority="841" operator="equal">
      <formula>"Moderado"</formula>
    </cfRule>
    <cfRule type="cellIs" dxfId="735" priority="842" operator="equal">
      <formula>"Bajo"</formula>
    </cfRule>
  </conditionalFormatting>
  <conditionalFormatting sqref="Y74 Y76:Y79">
    <cfRule type="cellIs" dxfId="734" priority="834" operator="equal">
      <formula>"Muy Alta"</formula>
    </cfRule>
    <cfRule type="cellIs" dxfId="733" priority="835" operator="equal">
      <formula>"Alta"</formula>
    </cfRule>
    <cfRule type="cellIs" dxfId="732" priority="836" operator="equal">
      <formula>"Media"</formula>
    </cfRule>
    <cfRule type="cellIs" dxfId="731" priority="837" operator="equal">
      <formula>"Baja"</formula>
    </cfRule>
    <cfRule type="cellIs" dxfId="730" priority="838" operator="equal">
      <formula>"Muy Baja"</formula>
    </cfRule>
  </conditionalFormatting>
  <conditionalFormatting sqref="AA74 AA76:AA79">
    <cfRule type="cellIs" dxfId="729" priority="829" operator="equal">
      <formula>"Catastrófico"</formula>
    </cfRule>
    <cfRule type="cellIs" dxfId="728" priority="830" operator="equal">
      <formula>"Mayor"</formula>
    </cfRule>
    <cfRule type="cellIs" dxfId="727" priority="831" operator="equal">
      <formula>"Moderado"</formula>
    </cfRule>
    <cfRule type="cellIs" dxfId="726" priority="832" operator="equal">
      <formula>"Menor"</formula>
    </cfRule>
    <cfRule type="cellIs" dxfId="725" priority="833" operator="equal">
      <formula>"Leve"</formula>
    </cfRule>
  </conditionalFormatting>
  <conditionalFormatting sqref="AC74 AC76:AC79">
    <cfRule type="cellIs" dxfId="724" priority="825" operator="equal">
      <formula>"Extremo"</formula>
    </cfRule>
    <cfRule type="cellIs" dxfId="723" priority="826" operator="equal">
      <formula>"Alto"</formula>
    </cfRule>
    <cfRule type="cellIs" dxfId="722" priority="827" operator="equal">
      <formula>"Moderado"</formula>
    </cfRule>
    <cfRule type="cellIs" dxfId="721" priority="828" operator="equal">
      <formula>"Bajo"</formula>
    </cfRule>
  </conditionalFormatting>
  <conditionalFormatting sqref="H248 H254">
    <cfRule type="cellIs" dxfId="720" priority="89" operator="equal">
      <formula>"Muy Alta"</formula>
    </cfRule>
    <cfRule type="cellIs" dxfId="719" priority="90" operator="equal">
      <formula>"Alta"</formula>
    </cfRule>
    <cfRule type="cellIs" dxfId="718" priority="91" operator="equal">
      <formula>"Media"</formula>
    </cfRule>
    <cfRule type="cellIs" dxfId="717" priority="92" operator="equal">
      <formula>"Baja"</formula>
    </cfRule>
    <cfRule type="cellIs" dxfId="716" priority="93" operator="equal">
      <formula>"Muy Baja"</formula>
    </cfRule>
  </conditionalFormatting>
  <conditionalFormatting sqref="N254">
    <cfRule type="cellIs" dxfId="715" priority="62" operator="equal">
      <formula>"Extremo"</formula>
    </cfRule>
    <cfRule type="cellIs" dxfId="714" priority="63" operator="equal">
      <formula>"Alto"</formula>
    </cfRule>
    <cfRule type="cellIs" dxfId="713" priority="64" operator="equal">
      <formula>"Moderado"</formula>
    </cfRule>
    <cfRule type="cellIs" dxfId="712" priority="65" operator="equal">
      <formula>"Bajo"</formula>
    </cfRule>
  </conditionalFormatting>
  <conditionalFormatting sqref="Y254 Y256:Y259">
    <cfRule type="cellIs" dxfId="711" priority="57" operator="equal">
      <formula>"Muy Alta"</formula>
    </cfRule>
    <cfRule type="cellIs" dxfId="710" priority="58" operator="equal">
      <formula>"Alta"</formula>
    </cfRule>
    <cfRule type="cellIs" dxfId="709" priority="59" operator="equal">
      <formula>"Media"</formula>
    </cfRule>
    <cfRule type="cellIs" dxfId="708" priority="60" operator="equal">
      <formula>"Baja"</formula>
    </cfRule>
    <cfRule type="cellIs" dxfId="707" priority="61" operator="equal">
      <formula>"Muy Baja"</formula>
    </cfRule>
  </conditionalFormatting>
  <conditionalFormatting sqref="AA254 AA256:AA259">
    <cfRule type="cellIs" dxfId="706" priority="52" operator="equal">
      <formula>"Catastrófico"</formula>
    </cfRule>
    <cfRule type="cellIs" dxfId="705" priority="53" operator="equal">
      <formula>"Mayor"</formula>
    </cfRule>
    <cfRule type="cellIs" dxfId="704" priority="54" operator="equal">
      <formula>"Moderado"</formula>
    </cfRule>
    <cfRule type="cellIs" dxfId="703" priority="55" operator="equal">
      <formula>"Menor"</formula>
    </cfRule>
    <cfRule type="cellIs" dxfId="702" priority="56" operator="equal">
      <formula>"Leve"</formula>
    </cfRule>
  </conditionalFormatting>
  <conditionalFormatting sqref="AC254 AC256:AC259">
    <cfRule type="cellIs" dxfId="701" priority="48" operator="equal">
      <formula>"Extremo"</formula>
    </cfRule>
    <cfRule type="cellIs" dxfId="700" priority="49" operator="equal">
      <formula>"Alto"</formula>
    </cfRule>
    <cfRule type="cellIs" dxfId="699" priority="50" operator="equal">
      <formula>"Moderado"</formula>
    </cfRule>
    <cfRule type="cellIs" dxfId="698" priority="51" operator="equal">
      <formula>"Bajo"</formula>
    </cfRule>
  </conditionalFormatting>
  <conditionalFormatting sqref="H260">
    <cfRule type="cellIs" dxfId="697" priority="20" operator="equal">
      <formula>"Muy Alta"</formula>
    </cfRule>
    <cfRule type="cellIs" dxfId="696" priority="21" operator="equal">
      <formula>"Alta"</formula>
    </cfRule>
    <cfRule type="cellIs" dxfId="695" priority="22" operator="equal">
      <formula>"Media"</formula>
    </cfRule>
    <cfRule type="cellIs" dxfId="694" priority="23" operator="equal">
      <formula>"Baja"</formula>
    </cfRule>
    <cfRule type="cellIs" dxfId="693" priority="24" operator="equal">
      <formula>"Muy Baja"</formula>
    </cfRule>
  </conditionalFormatting>
  <conditionalFormatting sqref="N53:N54">
    <cfRule type="cellIs" dxfId="692" priority="886" operator="equal">
      <formula>"Extremo"</formula>
    </cfRule>
    <cfRule type="cellIs" dxfId="691" priority="887" operator="equal">
      <formula>"Alto"</formula>
    </cfRule>
    <cfRule type="cellIs" dxfId="690" priority="888" operator="equal">
      <formula>"Moderado"</formula>
    </cfRule>
    <cfRule type="cellIs" dxfId="689" priority="889" operator="equal">
      <formula>"Bajo"</formula>
    </cfRule>
  </conditionalFormatting>
  <conditionalFormatting sqref="Y53 Y57">
    <cfRule type="cellIs" dxfId="688" priority="881" operator="equal">
      <formula>"Muy Alta"</formula>
    </cfRule>
    <cfRule type="cellIs" dxfId="687" priority="882" operator="equal">
      <formula>"Alta"</formula>
    </cfRule>
    <cfRule type="cellIs" dxfId="686" priority="883" operator="equal">
      <formula>"Media"</formula>
    </cfRule>
    <cfRule type="cellIs" dxfId="685" priority="884" operator="equal">
      <formula>"Baja"</formula>
    </cfRule>
    <cfRule type="cellIs" dxfId="684" priority="885" operator="equal">
      <formula>"Muy Baja"</formula>
    </cfRule>
  </conditionalFormatting>
  <conditionalFormatting sqref="AA53 AA57">
    <cfRule type="cellIs" dxfId="683" priority="876" operator="equal">
      <formula>"Catastrófico"</formula>
    </cfRule>
    <cfRule type="cellIs" dxfId="682" priority="877" operator="equal">
      <formula>"Mayor"</formula>
    </cfRule>
    <cfRule type="cellIs" dxfId="681" priority="878" operator="equal">
      <formula>"Moderado"</formula>
    </cfRule>
    <cfRule type="cellIs" dxfId="680" priority="879" operator="equal">
      <formula>"Menor"</formula>
    </cfRule>
    <cfRule type="cellIs" dxfId="679" priority="880" operator="equal">
      <formula>"Leve"</formula>
    </cfRule>
  </conditionalFormatting>
  <conditionalFormatting sqref="AC53 AC57">
    <cfRule type="cellIs" dxfId="678" priority="872" operator="equal">
      <formula>"Extremo"</formula>
    </cfRule>
    <cfRule type="cellIs" dxfId="677" priority="873" operator="equal">
      <formula>"Alto"</formula>
    </cfRule>
    <cfRule type="cellIs" dxfId="676" priority="874" operator="equal">
      <formula>"Moderado"</formula>
    </cfRule>
    <cfRule type="cellIs" dxfId="675" priority="875" operator="equal">
      <formula>"Bajo"</formula>
    </cfRule>
  </conditionalFormatting>
  <conditionalFormatting sqref="K28:K33">
    <cfRule type="containsText" dxfId="674" priority="1117" operator="containsText" text="❌">
      <formula>NOT(ISERROR(SEARCH("❌",K28)))</formula>
    </cfRule>
  </conditionalFormatting>
  <conditionalFormatting sqref="H40 H46:H47">
    <cfRule type="cellIs" dxfId="673" priority="1112" operator="equal">
      <formula>"Muy Alta"</formula>
    </cfRule>
    <cfRule type="cellIs" dxfId="672" priority="1113" operator="equal">
      <formula>"Alta"</formula>
    </cfRule>
    <cfRule type="cellIs" dxfId="671" priority="1114" operator="equal">
      <formula>"Media"</formula>
    </cfRule>
    <cfRule type="cellIs" dxfId="670" priority="1115" operator="equal">
      <formula>"Baja"</formula>
    </cfRule>
    <cfRule type="cellIs" dxfId="669" priority="1116" operator="equal">
      <formula>"Muy Baja"</formula>
    </cfRule>
  </conditionalFormatting>
  <conditionalFormatting sqref="L40 L46:L47">
    <cfRule type="cellIs" dxfId="668" priority="1107" operator="equal">
      <formula>"Catastrófico"</formula>
    </cfRule>
    <cfRule type="cellIs" dxfId="667" priority="1108" operator="equal">
      <formula>"Mayor"</formula>
    </cfRule>
    <cfRule type="cellIs" dxfId="666" priority="1109" operator="equal">
      <formula>"Moderado"</formula>
    </cfRule>
    <cfRule type="cellIs" dxfId="665" priority="1110" operator="equal">
      <formula>"Menor"</formula>
    </cfRule>
    <cfRule type="cellIs" dxfId="664" priority="1111" operator="equal">
      <formula>"Leve"</formula>
    </cfRule>
  </conditionalFormatting>
  <conditionalFormatting sqref="N40">
    <cfRule type="cellIs" dxfId="663" priority="1103" operator="equal">
      <formula>"Extremo"</formula>
    </cfRule>
    <cfRule type="cellIs" dxfId="662" priority="1104" operator="equal">
      <formula>"Alto"</formula>
    </cfRule>
    <cfRule type="cellIs" dxfId="661" priority="1105" operator="equal">
      <formula>"Moderado"</formula>
    </cfRule>
    <cfRule type="cellIs" dxfId="660" priority="1106" operator="equal">
      <formula>"Bajo"</formula>
    </cfRule>
  </conditionalFormatting>
  <conditionalFormatting sqref="Y40 Y42:Y45">
    <cfRule type="cellIs" dxfId="659" priority="1098" operator="equal">
      <formula>"Muy Alta"</formula>
    </cfRule>
    <cfRule type="cellIs" dxfId="658" priority="1099" operator="equal">
      <formula>"Alta"</formula>
    </cfRule>
    <cfRule type="cellIs" dxfId="657" priority="1100" operator="equal">
      <formula>"Media"</formula>
    </cfRule>
    <cfRule type="cellIs" dxfId="656" priority="1101" operator="equal">
      <formula>"Baja"</formula>
    </cfRule>
    <cfRule type="cellIs" dxfId="655" priority="1102" operator="equal">
      <formula>"Muy Baja"</formula>
    </cfRule>
  </conditionalFormatting>
  <conditionalFormatting sqref="AA40 AA42:AA45">
    <cfRule type="cellIs" dxfId="654" priority="1093" operator="equal">
      <formula>"Catastrófico"</formula>
    </cfRule>
    <cfRule type="cellIs" dxfId="653" priority="1094" operator="equal">
      <formula>"Mayor"</formula>
    </cfRule>
    <cfRule type="cellIs" dxfId="652" priority="1095" operator="equal">
      <formula>"Moderado"</formula>
    </cfRule>
    <cfRule type="cellIs" dxfId="651" priority="1096" operator="equal">
      <formula>"Menor"</formula>
    </cfRule>
    <cfRule type="cellIs" dxfId="650" priority="1097" operator="equal">
      <formula>"Leve"</formula>
    </cfRule>
  </conditionalFormatting>
  <conditionalFormatting sqref="AC40 AC42:AC45">
    <cfRule type="cellIs" dxfId="649" priority="1089" operator="equal">
      <formula>"Extremo"</formula>
    </cfRule>
    <cfRule type="cellIs" dxfId="648" priority="1090" operator="equal">
      <formula>"Alto"</formula>
    </cfRule>
    <cfRule type="cellIs" dxfId="647" priority="1091" operator="equal">
      <formula>"Moderado"</formula>
    </cfRule>
    <cfRule type="cellIs" dxfId="646" priority="1092" operator="equal">
      <formula>"Bajo"</formula>
    </cfRule>
  </conditionalFormatting>
  <conditionalFormatting sqref="N46:N47">
    <cfRule type="cellIs" dxfId="645" priority="1085" operator="equal">
      <formula>"Extremo"</formula>
    </cfRule>
    <cfRule type="cellIs" dxfId="644" priority="1086" operator="equal">
      <formula>"Alto"</formula>
    </cfRule>
    <cfRule type="cellIs" dxfId="643" priority="1087" operator="equal">
      <formula>"Moderado"</formula>
    </cfRule>
    <cfRule type="cellIs" dxfId="642" priority="1088" operator="equal">
      <formula>"Bajo"</formula>
    </cfRule>
  </conditionalFormatting>
  <conditionalFormatting sqref="Y46:Y47 Y49:Y52">
    <cfRule type="cellIs" dxfId="641" priority="1080" operator="equal">
      <formula>"Muy Alta"</formula>
    </cfRule>
    <cfRule type="cellIs" dxfId="640" priority="1081" operator="equal">
      <formula>"Alta"</formula>
    </cfRule>
    <cfRule type="cellIs" dxfId="639" priority="1082" operator="equal">
      <formula>"Media"</formula>
    </cfRule>
    <cfRule type="cellIs" dxfId="638" priority="1083" operator="equal">
      <formula>"Baja"</formula>
    </cfRule>
    <cfRule type="cellIs" dxfId="637" priority="1084" operator="equal">
      <formula>"Muy Baja"</formula>
    </cfRule>
  </conditionalFormatting>
  <conditionalFormatting sqref="AA46:AA47 AA49:AA52">
    <cfRule type="cellIs" dxfId="636" priority="1075" operator="equal">
      <formula>"Catastrófico"</formula>
    </cfRule>
    <cfRule type="cellIs" dxfId="635" priority="1076" operator="equal">
      <formula>"Mayor"</formula>
    </cfRule>
    <cfRule type="cellIs" dxfId="634" priority="1077" operator="equal">
      <formula>"Moderado"</formula>
    </cfRule>
    <cfRule type="cellIs" dxfId="633" priority="1078" operator="equal">
      <formula>"Menor"</formula>
    </cfRule>
    <cfRule type="cellIs" dxfId="632" priority="1079" operator="equal">
      <formula>"Leve"</formula>
    </cfRule>
  </conditionalFormatting>
  <conditionalFormatting sqref="AC46:AC47 AC49:AC52">
    <cfRule type="cellIs" dxfId="631" priority="1071" operator="equal">
      <formula>"Extremo"</formula>
    </cfRule>
    <cfRule type="cellIs" dxfId="630" priority="1072" operator="equal">
      <formula>"Alto"</formula>
    </cfRule>
    <cfRule type="cellIs" dxfId="629" priority="1073" operator="equal">
      <formula>"Moderado"</formula>
    </cfRule>
    <cfRule type="cellIs" dxfId="628" priority="1074" operator="equal">
      <formula>"Bajo"</formula>
    </cfRule>
  </conditionalFormatting>
  <conditionalFormatting sqref="AC226:AC229">
    <cfRule type="cellIs" dxfId="627" priority="169" operator="equal">
      <formula>"Extremo"</formula>
    </cfRule>
    <cfRule type="cellIs" dxfId="626" priority="170" operator="equal">
      <formula>"Alto"</formula>
    </cfRule>
    <cfRule type="cellIs" dxfId="625" priority="171" operator="equal">
      <formula>"Moderado"</formula>
    </cfRule>
    <cfRule type="cellIs" dxfId="624" priority="172" operator="equal">
      <formula>"Bajo"</formula>
    </cfRule>
  </conditionalFormatting>
  <conditionalFormatting sqref="K40:K52">
    <cfRule type="containsText" dxfId="623" priority="900" operator="containsText" text="❌">
      <formula>NOT(ISERROR(SEARCH("❌",K40)))</formula>
    </cfRule>
  </conditionalFormatting>
  <conditionalFormatting sqref="H53:H54">
    <cfRule type="cellIs" dxfId="622" priority="895" operator="equal">
      <formula>"Muy Alta"</formula>
    </cfRule>
    <cfRule type="cellIs" dxfId="621" priority="896" operator="equal">
      <formula>"Alta"</formula>
    </cfRule>
    <cfRule type="cellIs" dxfId="620" priority="897" operator="equal">
      <formula>"Media"</formula>
    </cfRule>
    <cfRule type="cellIs" dxfId="619" priority="898" operator="equal">
      <formula>"Baja"</formula>
    </cfRule>
    <cfRule type="cellIs" dxfId="618" priority="899" operator="equal">
      <formula>"Muy Baja"</formula>
    </cfRule>
  </conditionalFormatting>
  <conditionalFormatting sqref="L53:L54">
    <cfRule type="cellIs" dxfId="617" priority="890" operator="equal">
      <formula>"Catastrófico"</formula>
    </cfRule>
    <cfRule type="cellIs" dxfId="616" priority="891" operator="equal">
      <formula>"Mayor"</formula>
    </cfRule>
    <cfRule type="cellIs" dxfId="615" priority="892" operator="equal">
      <formula>"Moderado"</formula>
    </cfRule>
    <cfRule type="cellIs" dxfId="614" priority="893" operator="equal">
      <formula>"Menor"</formula>
    </cfRule>
    <cfRule type="cellIs" dxfId="613" priority="894" operator="equal">
      <formula>"Leve"</formula>
    </cfRule>
  </conditionalFormatting>
  <conditionalFormatting sqref="N260">
    <cfRule type="cellIs" dxfId="612" priority="16" operator="equal">
      <formula>"Extremo"</formula>
    </cfRule>
    <cfRule type="cellIs" dxfId="611" priority="17" operator="equal">
      <formula>"Alto"</formula>
    </cfRule>
    <cfRule type="cellIs" dxfId="610" priority="18" operator="equal">
      <formula>"Moderado"</formula>
    </cfRule>
    <cfRule type="cellIs" dxfId="609" priority="19" operator="equal">
      <formula>"Bajo"</formula>
    </cfRule>
  </conditionalFormatting>
  <conditionalFormatting sqref="Y260:Y265">
    <cfRule type="cellIs" dxfId="608" priority="11" operator="equal">
      <formula>"Muy Alta"</formula>
    </cfRule>
    <cfRule type="cellIs" dxfId="607" priority="12" operator="equal">
      <formula>"Alta"</formula>
    </cfRule>
    <cfRule type="cellIs" dxfId="606" priority="13" operator="equal">
      <formula>"Media"</formula>
    </cfRule>
    <cfRule type="cellIs" dxfId="605" priority="14" operator="equal">
      <formula>"Baja"</formula>
    </cfRule>
    <cfRule type="cellIs" dxfId="604" priority="15" operator="equal">
      <formula>"Muy Baja"</formula>
    </cfRule>
  </conditionalFormatting>
  <conditionalFormatting sqref="AA260:AA265">
    <cfRule type="cellIs" dxfId="603" priority="6" operator="equal">
      <formula>"Catastrófico"</formula>
    </cfRule>
    <cfRule type="cellIs" dxfId="602" priority="7" operator="equal">
      <formula>"Mayor"</formula>
    </cfRule>
    <cfRule type="cellIs" dxfId="601" priority="8" operator="equal">
      <formula>"Moderado"</formula>
    </cfRule>
    <cfRule type="cellIs" dxfId="600" priority="9" operator="equal">
      <formula>"Menor"</formula>
    </cfRule>
    <cfRule type="cellIs" dxfId="599" priority="10" operator="equal">
      <formula>"Leve"</formula>
    </cfRule>
  </conditionalFormatting>
  <conditionalFormatting sqref="AC260:AC265">
    <cfRule type="cellIs" dxfId="598" priority="2" operator="equal">
      <formula>"Extremo"</formula>
    </cfRule>
    <cfRule type="cellIs" dxfId="597" priority="3" operator="equal">
      <formula>"Alto"</formula>
    </cfRule>
    <cfRule type="cellIs" dxfId="596" priority="4" operator="equal">
      <formula>"Moderado"</formula>
    </cfRule>
    <cfRule type="cellIs" dxfId="595" priority="5" operator="equal">
      <formula>"Bajo"</formula>
    </cfRule>
  </conditionalFormatting>
  <conditionalFormatting sqref="K53:K60">
    <cfRule type="containsText" dxfId="594" priority="871" operator="containsText" text="❌">
      <formula>NOT(ISERROR(SEARCH("❌",K53)))</formula>
    </cfRule>
  </conditionalFormatting>
  <conditionalFormatting sqref="H68 H74">
    <cfRule type="cellIs" dxfId="593" priority="866" operator="equal">
      <formula>"Muy Alta"</formula>
    </cfRule>
    <cfRule type="cellIs" dxfId="592" priority="867" operator="equal">
      <formula>"Alta"</formula>
    </cfRule>
    <cfRule type="cellIs" dxfId="591" priority="868" operator="equal">
      <formula>"Media"</formula>
    </cfRule>
    <cfRule type="cellIs" dxfId="590" priority="869" operator="equal">
      <formula>"Baja"</formula>
    </cfRule>
    <cfRule type="cellIs" dxfId="589" priority="870" operator="equal">
      <formula>"Muy Baja"</formula>
    </cfRule>
  </conditionalFormatting>
  <conditionalFormatting sqref="L68 L74">
    <cfRule type="cellIs" dxfId="588" priority="861" operator="equal">
      <formula>"Catastrófico"</formula>
    </cfRule>
    <cfRule type="cellIs" dxfId="587" priority="862" operator="equal">
      <formula>"Mayor"</formula>
    </cfRule>
    <cfRule type="cellIs" dxfId="586" priority="863" operator="equal">
      <formula>"Moderado"</formula>
    </cfRule>
    <cfRule type="cellIs" dxfId="585" priority="864" operator="equal">
      <formula>"Menor"</formula>
    </cfRule>
    <cfRule type="cellIs" dxfId="584" priority="865" operator="equal">
      <formula>"Leve"</formula>
    </cfRule>
  </conditionalFormatting>
  <conditionalFormatting sqref="N68">
    <cfRule type="cellIs" dxfId="583" priority="857" operator="equal">
      <formula>"Extremo"</formula>
    </cfRule>
    <cfRule type="cellIs" dxfId="582" priority="858" operator="equal">
      <formula>"Alto"</formula>
    </cfRule>
    <cfRule type="cellIs" dxfId="581" priority="859" operator="equal">
      <formula>"Moderado"</formula>
    </cfRule>
    <cfRule type="cellIs" dxfId="580" priority="860" operator="equal">
      <formula>"Bajo"</formula>
    </cfRule>
  </conditionalFormatting>
  <conditionalFormatting sqref="Y68 Y70:Y73">
    <cfRule type="cellIs" dxfId="579" priority="852" operator="equal">
      <formula>"Muy Alta"</formula>
    </cfRule>
    <cfRule type="cellIs" dxfId="578" priority="853" operator="equal">
      <formula>"Alta"</formula>
    </cfRule>
    <cfRule type="cellIs" dxfId="577" priority="854" operator="equal">
      <formula>"Media"</formula>
    </cfRule>
    <cfRule type="cellIs" dxfId="576" priority="855" operator="equal">
      <formula>"Baja"</formula>
    </cfRule>
    <cfRule type="cellIs" dxfId="575" priority="856" operator="equal">
      <formula>"Muy Baja"</formula>
    </cfRule>
  </conditionalFormatting>
  <conditionalFormatting sqref="AA68 AA70:AA73">
    <cfRule type="cellIs" dxfId="574" priority="847" operator="equal">
      <formula>"Catastrófico"</formula>
    </cfRule>
    <cfRule type="cellIs" dxfId="573" priority="848" operator="equal">
      <formula>"Mayor"</formula>
    </cfRule>
    <cfRule type="cellIs" dxfId="572" priority="849" operator="equal">
      <formula>"Moderado"</formula>
    </cfRule>
    <cfRule type="cellIs" dxfId="571" priority="850" operator="equal">
      <formula>"Menor"</formula>
    </cfRule>
    <cfRule type="cellIs" dxfId="570" priority="851" operator="equal">
      <formula>"Leve"</formula>
    </cfRule>
  </conditionalFormatting>
  <conditionalFormatting sqref="AC68 AC70:AC73">
    <cfRule type="cellIs" dxfId="569" priority="843" operator="equal">
      <formula>"Extremo"</formula>
    </cfRule>
    <cfRule type="cellIs" dxfId="568" priority="844" operator="equal">
      <formula>"Alto"</formula>
    </cfRule>
    <cfRule type="cellIs" dxfId="567" priority="845" operator="equal">
      <formula>"Moderado"</formula>
    </cfRule>
    <cfRule type="cellIs" dxfId="566" priority="846" operator="equal">
      <formula>"Bajo"</formula>
    </cfRule>
  </conditionalFormatting>
  <conditionalFormatting sqref="K68:K79">
    <cfRule type="containsText" dxfId="565" priority="640" operator="containsText" text="❌">
      <formula>NOT(ISERROR(SEARCH("❌",K68)))</formula>
    </cfRule>
  </conditionalFormatting>
  <conditionalFormatting sqref="H86 H92">
    <cfRule type="cellIs" dxfId="564" priority="635" operator="equal">
      <formula>"Muy Alta"</formula>
    </cfRule>
    <cfRule type="cellIs" dxfId="563" priority="636" operator="equal">
      <formula>"Alta"</formula>
    </cfRule>
    <cfRule type="cellIs" dxfId="562" priority="637" operator="equal">
      <formula>"Media"</formula>
    </cfRule>
    <cfRule type="cellIs" dxfId="561" priority="638" operator="equal">
      <formula>"Baja"</formula>
    </cfRule>
    <cfRule type="cellIs" dxfId="560" priority="639" operator="equal">
      <formula>"Muy Baja"</formula>
    </cfRule>
  </conditionalFormatting>
  <conditionalFormatting sqref="L86 L92">
    <cfRule type="cellIs" dxfId="559" priority="630" operator="equal">
      <formula>"Catastrófico"</formula>
    </cfRule>
    <cfRule type="cellIs" dxfId="558" priority="631" operator="equal">
      <formula>"Mayor"</formula>
    </cfRule>
    <cfRule type="cellIs" dxfId="557" priority="632" operator="equal">
      <formula>"Moderado"</formula>
    </cfRule>
    <cfRule type="cellIs" dxfId="556" priority="633" operator="equal">
      <formula>"Menor"</formula>
    </cfRule>
    <cfRule type="cellIs" dxfId="555" priority="634" operator="equal">
      <formula>"Leve"</formula>
    </cfRule>
  </conditionalFormatting>
  <conditionalFormatting sqref="N86">
    <cfRule type="cellIs" dxfId="554" priority="626" operator="equal">
      <formula>"Extremo"</formula>
    </cfRule>
    <cfRule type="cellIs" dxfId="553" priority="627" operator="equal">
      <formula>"Alto"</formula>
    </cfRule>
    <cfRule type="cellIs" dxfId="552" priority="628" operator="equal">
      <formula>"Moderado"</formula>
    </cfRule>
    <cfRule type="cellIs" dxfId="551" priority="629" operator="equal">
      <formula>"Bajo"</formula>
    </cfRule>
  </conditionalFormatting>
  <conditionalFormatting sqref="Y86 Y88:Y91">
    <cfRule type="cellIs" dxfId="550" priority="621" operator="equal">
      <formula>"Muy Alta"</formula>
    </cfRule>
    <cfRule type="cellIs" dxfId="549" priority="622" operator="equal">
      <formula>"Alta"</formula>
    </cfRule>
    <cfRule type="cellIs" dxfId="548" priority="623" operator="equal">
      <formula>"Media"</formula>
    </cfRule>
    <cfRule type="cellIs" dxfId="547" priority="624" operator="equal">
      <formula>"Baja"</formula>
    </cfRule>
    <cfRule type="cellIs" dxfId="546" priority="625" operator="equal">
      <formula>"Muy Baja"</formula>
    </cfRule>
  </conditionalFormatting>
  <conditionalFormatting sqref="AA86 AA88:AA91">
    <cfRule type="cellIs" dxfId="545" priority="616" operator="equal">
      <formula>"Catastrófico"</formula>
    </cfRule>
    <cfRule type="cellIs" dxfId="544" priority="617" operator="equal">
      <formula>"Mayor"</formula>
    </cfRule>
    <cfRule type="cellIs" dxfId="543" priority="618" operator="equal">
      <formula>"Moderado"</formula>
    </cfRule>
    <cfRule type="cellIs" dxfId="542" priority="619" operator="equal">
      <formula>"Menor"</formula>
    </cfRule>
    <cfRule type="cellIs" dxfId="541" priority="620" operator="equal">
      <formula>"Leve"</formula>
    </cfRule>
  </conditionalFormatting>
  <conditionalFormatting sqref="AC86 AC88:AC91">
    <cfRule type="cellIs" dxfId="540" priority="612" operator="equal">
      <formula>"Extremo"</formula>
    </cfRule>
    <cfRule type="cellIs" dxfId="539" priority="613" operator="equal">
      <formula>"Alto"</formula>
    </cfRule>
    <cfRule type="cellIs" dxfId="538" priority="614" operator="equal">
      <formula>"Moderado"</formula>
    </cfRule>
    <cfRule type="cellIs" dxfId="537" priority="615" operator="equal">
      <formula>"Bajo"</formula>
    </cfRule>
  </conditionalFormatting>
  <conditionalFormatting sqref="N92">
    <cfRule type="cellIs" dxfId="536" priority="608" operator="equal">
      <formula>"Extremo"</formula>
    </cfRule>
    <cfRule type="cellIs" dxfId="535" priority="609" operator="equal">
      <formula>"Alto"</formula>
    </cfRule>
    <cfRule type="cellIs" dxfId="534" priority="610" operator="equal">
      <formula>"Moderado"</formula>
    </cfRule>
    <cfRule type="cellIs" dxfId="533" priority="611" operator="equal">
      <formula>"Bajo"</formula>
    </cfRule>
  </conditionalFormatting>
  <conditionalFormatting sqref="Y92 Y94:Y97">
    <cfRule type="cellIs" dxfId="532" priority="603" operator="equal">
      <formula>"Muy Alta"</formula>
    </cfRule>
    <cfRule type="cellIs" dxfId="531" priority="604" operator="equal">
      <formula>"Alta"</formula>
    </cfRule>
    <cfRule type="cellIs" dxfId="530" priority="605" operator="equal">
      <formula>"Media"</formula>
    </cfRule>
    <cfRule type="cellIs" dxfId="529" priority="606" operator="equal">
      <formula>"Baja"</formula>
    </cfRule>
    <cfRule type="cellIs" dxfId="528" priority="607" operator="equal">
      <formula>"Muy Baja"</formula>
    </cfRule>
  </conditionalFormatting>
  <conditionalFormatting sqref="AA92 AA94:AA97">
    <cfRule type="cellIs" dxfId="527" priority="598" operator="equal">
      <formula>"Catastrófico"</formula>
    </cfRule>
    <cfRule type="cellIs" dxfId="526" priority="599" operator="equal">
      <formula>"Mayor"</formula>
    </cfRule>
    <cfRule type="cellIs" dxfId="525" priority="600" operator="equal">
      <formula>"Moderado"</formula>
    </cfRule>
    <cfRule type="cellIs" dxfId="524" priority="601" operator="equal">
      <formula>"Menor"</formula>
    </cfRule>
    <cfRule type="cellIs" dxfId="523" priority="602" operator="equal">
      <formula>"Leve"</formula>
    </cfRule>
  </conditionalFormatting>
  <conditionalFormatting sqref="AC92 AC94:AC97">
    <cfRule type="cellIs" dxfId="522" priority="594" operator="equal">
      <formula>"Extremo"</formula>
    </cfRule>
    <cfRule type="cellIs" dxfId="521" priority="595" operator="equal">
      <formula>"Alto"</formula>
    </cfRule>
    <cfRule type="cellIs" dxfId="520" priority="596" operator="equal">
      <formula>"Moderado"</formula>
    </cfRule>
    <cfRule type="cellIs" dxfId="519" priority="597" operator="equal">
      <formula>"Bajo"</formula>
    </cfRule>
  </conditionalFormatting>
  <conditionalFormatting sqref="K86:K97">
    <cfRule type="containsText" dxfId="518" priority="593" operator="containsText" text="❌">
      <formula>NOT(ISERROR(SEARCH("❌",K86)))</formula>
    </cfRule>
  </conditionalFormatting>
  <conditionalFormatting sqref="H104 H110">
    <cfRule type="cellIs" dxfId="517" priority="588" operator="equal">
      <formula>"Muy Alta"</formula>
    </cfRule>
    <cfRule type="cellIs" dxfId="516" priority="589" operator="equal">
      <formula>"Alta"</formula>
    </cfRule>
    <cfRule type="cellIs" dxfId="515" priority="590" operator="equal">
      <formula>"Media"</formula>
    </cfRule>
    <cfRule type="cellIs" dxfId="514" priority="591" operator="equal">
      <formula>"Baja"</formula>
    </cfRule>
    <cfRule type="cellIs" dxfId="513" priority="592" operator="equal">
      <formula>"Muy Baja"</formula>
    </cfRule>
  </conditionalFormatting>
  <conditionalFormatting sqref="L104 L110">
    <cfRule type="cellIs" dxfId="512" priority="583" operator="equal">
      <formula>"Catastrófico"</formula>
    </cfRule>
    <cfRule type="cellIs" dxfId="511" priority="584" operator="equal">
      <formula>"Mayor"</formula>
    </cfRule>
    <cfRule type="cellIs" dxfId="510" priority="585" operator="equal">
      <formula>"Moderado"</formula>
    </cfRule>
    <cfRule type="cellIs" dxfId="509" priority="586" operator="equal">
      <formula>"Menor"</formula>
    </cfRule>
    <cfRule type="cellIs" dxfId="508" priority="587" operator="equal">
      <formula>"Leve"</formula>
    </cfRule>
  </conditionalFormatting>
  <conditionalFormatting sqref="N104">
    <cfRule type="cellIs" dxfId="507" priority="579" operator="equal">
      <formula>"Extremo"</formula>
    </cfRule>
    <cfRule type="cellIs" dxfId="506" priority="580" operator="equal">
      <formula>"Alto"</formula>
    </cfRule>
    <cfRule type="cellIs" dxfId="505" priority="581" operator="equal">
      <formula>"Moderado"</formula>
    </cfRule>
    <cfRule type="cellIs" dxfId="504" priority="582" operator="equal">
      <formula>"Bajo"</formula>
    </cfRule>
  </conditionalFormatting>
  <conditionalFormatting sqref="Y104 Y106:Y109">
    <cfRule type="cellIs" dxfId="503" priority="574" operator="equal">
      <formula>"Muy Alta"</formula>
    </cfRule>
    <cfRule type="cellIs" dxfId="502" priority="575" operator="equal">
      <formula>"Alta"</formula>
    </cfRule>
    <cfRule type="cellIs" dxfId="501" priority="576" operator="equal">
      <formula>"Media"</formula>
    </cfRule>
    <cfRule type="cellIs" dxfId="500" priority="577" operator="equal">
      <formula>"Baja"</formula>
    </cfRule>
    <cfRule type="cellIs" dxfId="499" priority="578" operator="equal">
      <formula>"Muy Baja"</formula>
    </cfRule>
  </conditionalFormatting>
  <conditionalFormatting sqref="AA104 AA106:AA109">
    <cfRule type="cellIs" dxfId="498" priority="569" operator="equal">
      <formula>"Catastrófico"</formula>
    </cfRule>
    <cfRule type="cellIs" dxfId="497" priority="570" operator="equal">
      <formula>"Mayor"</formula>
    </cfRule>
    <cfRule type="cellIs" dxfId="496" priority="571" operator="equal">
      <formula>"Moderado"</formula>
    </cfRule>
    <cfRule type="cellIs" dxfId="495" priority="572" operator="equal">
      <formula>"Menor"</formula>
    </cfRule>
    <cfRule type="cellIs" dxfId="494" priority="573" operator="equal">
      <formula>"Leve"</formula>
    </cfRule>
  </conditionalFormatting>
  <conditionalFormatting sqref="AC104 AC106:AC109">
    <cfRule type="cellIs" dxfId="493" priority="565" operator="equal">
      <formula>"Extremo"</formula>
    </cfRule>
    <cfRule type="cellIs" dxfId="492" priority="566" operator="equal">
      <formula>"Alto"</formula>
    </cfRule>
    <cfRule type="cellIs" dxfId="491" priority="567" operator="equal">
      <formula>"Moderado"</formula>
    </cfRule>
    <cfRule type="cellIs" dxfId="490" priority="568" operator="equal">
      <formula>"Bajo"</formula>
    </cfRule>
  </conditionalFormatting>
  <conditionalFormatting sqref="N110">
    <cfRule type="cellIs" dxfId="489" priority="561" operator="equal">
      <formula>"Extremo"</formula>
    </cfRule>
    <cfRule type="cellIs" dxfId="488" priority="562" operator="equal">
      <formula>"Alto"</formula>
    </cfRule>
    <cfRule type="cellIs" dxfId="487" priority="563" operator="equal">
      <formula>"Moderado"</formula>
    </cfRule>
    <cfRule type="cellIs" dxfId="486" priority="564" operator="equal">
      <formula>"Bajo"</formula>
    </cfRule>
  </conditionalFormatting>
  <conditionalFormatting sqref="Y110 Y112:Y115">
    <cfRule type="cellIs" dxfId="485" priority="556" operator="equal">
      <formula>"Muy Alta"</formula>
    </cfRule>
    <cfRule type="cellIs" dxfId="484" priority="557" operator="equal">
      <formula>"Alta"</formula>
    </cfRule>
    <cfRule type="cellIs" dxfId="483" priority="558" operator="equal">
      <formula>"Media"</formula>
    </cfRule>
    <cfRule type="cellIs" dxfId="482" priority="559" operator="equal">
      <formula>"Baja"</formula>
    </cfRule>
    <cfRule type="cellIs" dxfId="481" priority="560" operator="equal">
      <formula>"Muy Baja"</formula>
    </cfRule>
  </conditionalFormatting>
  <conditionalFormatting sqref="AA110 AA112:AA115">
    <cfRule type="cellIs" dxfId="480" priority="551" operator="equal">
      <formula>"Catastrófico"</formula>
    </cfRule>
    <cfRule type="cellIs" dxfId="479" priority="552" operator="equal">
      <formula>"Mayor"</formula>
    </cfRule>
    <cfRule type="cellIs" dxfId="478" priority="553" operator="equal">
      <formula>"Moderado"</formula>
    </cfRule>
    <cfRule type="cellIs" dxfId="477" priority="554" operator="equal">
      <formula>"Menor"</formula>
    </cfRule>
    <cfRule type="cellIs" dxfId="476" priority="555" operator="equal">
      <formula>"Leve"</formula>
    </cfRule>
  </conditionalFormatting>
  <conditionalFormatting sqref="AC110 AC112:AC115">
    <cfRule type="cellIs" dxfId="475" priority="547" operator="equal">
      <formula>"Extremo"</formula>
    </cfRule>
    <cfRule type="cellIs" dxfId="474" priority="548" operator="equal">
      <formula>"Alto"</formula>
    </cfRule>
    <cfRule type="cellIs" dxfId="473" priority="549" operator="equal">
      <formula>"Moderado"</formula>
    </cfRule>
    <cfRule type="cellIs" dxfId="472" priority="550" operator="equal">
      <formula>"Bajo"</formula>
    </cfRule>
  </conditionalFormatting>
  <conditionalFormatting sqref="K104:K115">
    <cfRule type="containsText" dxfId="471" priority="546" operator="containsText" text="❌">
      <formula>NOT(ISERROR(SEARCH("❌",K104)))</formula>
    </cfRule>
  </conditionalFormatting>
  <conditionalFormatting sqref="H122">
    <cfRule type="cellIs" dxfId="470" priority="541" operator="equal">
      <formula>"Muy Alta"</formula>
    </cfRule>
    <cfRule type="cellIs" dxfId="469" priority="542" operator="equal">
      <formula>"Alta"</formula>
    </cfRule>
    <cfRule type="cellIs" dxfId="468" priority="543" operator="equal">
      <formula>"Media"</formula>
    </cfRule>
    <cfRule type="cellIs" dxfId="467" priority="544" operator="equal">
      <formula>"Baja"</formula>
    </cfRule>
    <cfRule type="cellIs" dxfId="466" priority="545" operator="equal">
      <formula>"Muy Baja"</formula>
    </cfRule>
  </conditionalFormatting>
  <conditionalFormatting sqref="L122">
    <cfRule type="cellIs" dxfId="465" priority="536" operator="equal">
      <formula>"Catastrófico"</formula>
    </cfRule>
    <cfRule type="cellIs" dxfId="464" priority="537" operator="equal">
      <formula>"Mayor"</formula>
    </cfRule>
    <cfRule type="cellIs" dxfId="463" priority="538" operator="equal">
      <formula>"Moderado"</formula>
    </cfRule>
    <cfRule type="cellIs" dxfId="462" priority="539" operator="equal">
      <formula>"Menor"</formula>
    </cfRule>
    <cfRule type="cellIs" dxfId="461" priority="540" operator="equal">
      <formula>"Leve"</formula>
    </cfRule>
  </conditionalFormatting>
  <conditionalFormatting sqref="N122">
    <cfRule type="cellIs" dxfId="460" priority="532" operator="equal">
      <formula>"Extremo"</formula>
    </cfRule>
    <cfRule type="cellIs" dxfId="459" priority="533" operator="equal">
      <formula>"Alto"</formula>
    </cfRule>
    <cfRule type="cellIs" dxfId="458" priority="534" operator="equal">
      <formula>"Moderado"</formula>
    </cfRule>
    <cfRule type="cellIs" dxfId="457" priority="535" operator="equal">
      <formula>"Bajo"</formula>
    </cfRule>
  </conditionalFormatting>
  <conditionalFormatting sqref="Y122 Y124:Y127">
    <cfRule type="cellIs" dxfId="456" priority="527" operator="equal">
      <formula>"Muy Alta"</formula>
    </cfRule>
    <cfRule type="cellIs" dxfId="455" priority="528" operator="equal">
      <formula>"Alta"</formula>
    </cfRule>
    <cfRule type="cellIs" dxfId="454" priority="529" operator="equal">
      <formula>"Media"</formula>
    </cfRule>
    <cfRule type="cellIs" dxfId="453" priority="530" operator="equal">
      <formula>"Baja"</formula>
    </cfRule>
    <cfRule type="cellIs" dxfId="452" priority="531" operator="equal">
      <formula>"Muy Baja"</formula>
    </cfRule>
  </conditionalFormatting>
  <conditionalFormatting sqref="AA122 AA124:AA127">
    <cfRule type="cellIs" dxfId="451" priority="522" operator="equal">
      <formula>"Catastrófico"</formula>
    </cfRule>
    <cfRule type="cellIs" dxfId="450" priority="523" operator="equal">
      <formula>"Mayor"</formula>
    </cfRule>
    <cfRule type="cellIs" dxfId="449" priority="524" operator="equal">
      <formula>"Moderado"</formula>
    </cfRule>
    <cfRule type="cellIs" dxfId="448" priority="525" operator="equal">
      <formula>"Menor"</formula>
    </cfRule>
    <cfRule type="cellIs" dxfId="447" priority="526" operator="equal">
      <formula>"Leve"</formula>
    </cfRule>
  </conditionalFormatting>
  <conditionalFormatting sqref="AC122 AC124:AC127">
    <cfRule type="cellIs" dxfId="446" priority="518" operator="equal">
      <formula>"Extremo"</formula>
    </cfRule>
    <cfRule type="cellIs" dxfId="445" priority="519" operator="equal">
      <formula>"Alto"</formula>
    </cfRule>
    <cfRule type="cellIs" dxfId="444" priority="520" operator="equal">
      <formula>"Moderado"</formula>
    </cfRule>
    <cfRule type="cellIs" dxfId="443" priority="521" operator="equal">
      <formula>"Bajo"</formula>
    </cfRule>
  </conditionalFormatting>
  <conditionalFormatting sqref="K122:K127">
    <cfRule type="containsText" dxfId="442" priority="517" operator="containsText" text="❌">
      <formula>NOT(ISERROR(SEARCH("❌",K122)))</formula>
    </cfRule>
  </conditionalFormatting>
  <conditionalFormatting sqref="H134">
    <cfRule type="cellIs" dxfId="441" priority="512" operator="equal">
      <formula>"Muy Alta"</formula>
    </cfRule>
    <cfRule type="cellIs" dxfId="440" priority="513" operator="equal">
      <formula>"Alta"</formula>
    </cfRule>
    <cfRule type="cellIs" dxfId="439" priority="514" operator="equal">
      <formula>"Media"</formula>
    </cfRule>
    <cfRule type="cellIs" dxfId="438" priority="515" operator="equal">
      <formula>"Baja"</formula>
    </cfRule>
    <cfRule type="cellIs" dxfId="437" priority="516" operator="equal">
      <formula>"Muy Baja"</formula>
    </cfRule>
  </conditionalFormatting>
  <conditionalFormatting sqref="L134">
    <cfRule type="cellIs" dxfId="436" priority="507" operator="equal">
      <formula>"Catastrófico"</formula>
    </cfRule>
    <cfRule type="cellIs" dxfId="435" priority="508" operator="equal">
      <formula>"Mayor"</formula>
    </cfRule>
    <cfRule type="cellIs" dxfId="434" priority="509" operator="equal">
      <formula>"Moderado"</formula>
    </cfRule>
    <cfRule type="cellIs" dxfId="433" priority="510" operator="equal">
      <formula>"Menor"</formula>
    </cfRule>
    <cfRule type="cellIs" dxfId="432" priority="511" operator="equal">
      <formula>"Leve"</formula>
    </cfRule>
  </conditionalFormatting>
  <conditionalFormatting sqref="N134">
    <cfRule type="cellIs" dxfId="431" priority="503" operator="equal">
      <formula>"Extremo"</formula>
    </cfRule>
    <cfRule type="cellIs" dxfId="430" priority="504" operator="equal">
      <formula>"Alto"</formula>
    </cfRule>
    <cfRule type="cellIs" dxfId="429" priority="505" operator="equal">
      <formula>"Moderado"</formula>
    </cfRule>
    <cfRule type="cellIs" dxfId="428" priority="506" operator="equal">
      <formula>"Bajo"</formula>
    </cfRule>
  </conditionalFormatting>
  <conditionalFormatting sqref="Y134 Y136:Y139">
    <cfRule type="cellIs" dxfId="427" priority="498" operator="equal">
      <formula>"Muy Alta"</formula>
    </cfRule>
    <cfRule type="cellIs" dxfId="426" priority="499" operator="equal">
      <formula>"Alta"</formula>
    </cfRule>
    <cfRule type="cellIs" dxfId="425" priority="500" operator="equal">
      <formula>"Media"</formula>
    </cfRule>
    <cfRule type="cellIs" dxfId="424" priority="501" operator="equal">
      <formula>"Baja"</formula>
    </cfRule>
    <cfRule type="cellIs" dxfId="423" priority="502" operator="equal">
      <formula>"Muy Baja"</formula>
    </cfRule>
  </conditionalFormatting>
  <conditionalFormatting sqref="AA134 AA136:AA139">
    <cfRule type="cellIs" dxfId="422" priority="493" operator="equal">
      <formula>"Catastrófico"</formula>
    </cfRule>
    <cfRule type="cellIs" dxfId="421" priority="494" operator="equal">
      <formula>"Mayor"</formula>
    </cfRule>
    <cfRule type="cellIs" dxfId="420" priority="495" operator="equal">
      <formula>"Moderado"</formula>
    </cfRule>
    <cfRule type="cellIs" dxfId="419" priority="496" operator="equal">
      <formula>"Menor"</formula>
    </cfRule>
    <cfRule type="cellIs" dxfId="418" priority="497" operator="equal">
      <formula>"Leve"</formula>
    </cfRule>
  </conditionalFormatting>
  <conditionalFormatting sqref="AC134 AC136:AC139">
    <cfRule type="cellIs" dxfId="417" priority="489" operator="equal">
      <formula>"Extremo"</formula>
    </cfRule>
    <cfRule type="cellIs" dxfId="416" priority="490" operator="equal">
      <formula>"Alto"</formula>
    </cfRule>
    <cfRule type="cellIs" dxfId="415" priority="491" operator="equal">
      <formula>"Moderado"</formula>
    </cfRule>
    <cfRule type="cellIs" dxfId="414" priority="492" operator="equal">
      <formula>"Bajo"</formula>
    </cfRule>
  </conditionalFormatting>
  <conditionalFormatting sqref="K134:K139">
    <cfRule type="containsText" dxfId="413" priority="488" operator="containsText" text="❌">
      <formula>NOT(ISERROR(SEARCH("❌",K134)))</formula>
    </cfRule>
  </conditionalFormatting>
  <conditionalFormatting sqref="H146 H152">
    <cfRule type="cellIs" dxfId="412" priority="483" operator="equal">
      <formula>"Muy Alta"</formula>
    </cfRule>
    <cfRule type="cellIs" dxfId="411" priority="484" operator="equal">
      <formula>"Alta"</formula>
    </cfRule>
    <cfRule type="cellIs" dxfId="410" priority="485" operator="equal">
      <formula>"Media"</formula>
    </cfRule>
    <cfRule type="cellIs" dxfId="409" priority="486" operator="equal">
      <formula>"Baja"</formula>
    </cfRule>
    <cfRule type="cellIs" dxfId="408" priority="487" operator="equal">
      <formula>"Muy Baja"</formula>
    </cfRule>
  </conditionalFormatting>
  <conditionalFormatting sqref="L146 L152">
    <cfRule type="cellIs" dxfId="407" priority="478" operator="equal">
      <formula>"Catastrófico"</formula>
    </cfRule>
    <cfRule type="cellIs" dxfId="406" priority="479" operator="equal">
      <formula>"Mayor"</formula>
    </cfRule>
    <cfRule type="cellIs" dxfId="405" priority="480" operator="equal">
      <formula>"Moderado"</formula>
    </cfRule>
    <cfRule type="cellIs" dxfId="404" priority="481" operator="equal">
      <formula>"Menor"</formula>
    </cfRule>
    <cfRule type="cellIs" dxfId="403" priority="482" operator="equal">
      <formula>"Leve"</formula>
    </cfRule>
  </conditionalFormatting>
  <conditionalFormatting sqref="N146">
    <cfRule type="cellIs" dxfId="402" priority="474" operator="equal">
      <formula>"Extremo"</formula>
    </cfRule>
    <cfRule type="cellIs" dxfId="401" priority="475" operator="equal">
      <formula>"Alto"</formula>
    </cfRule>
    <cfRule type="cellIs" dxfId="400" priority="476" operator="equal">
      <formula>"Moderado"</formula>
    </cfRule>
    <cfRule type="cellIs" dxfId="399" priority="477" operator="equal">
      <formula>"Bajo"</formula>
    </cfRule>
  </conditionalFormatting>
  <conditionalFormatting sqref="Y146 Y148:Y151">
    <cfRule type="cellIs" dxfId="398" priority="469" operator="equal">
      <formula>"Muy Alta"</formula>
    </cfRule>
    <cfRule type="cellIs" dxfId="397" priority="470" operator="equal">
      <formula>"Alta"</formula>
    </cfRule>
    <cfRule type="cellIs" dxfId="396" priority="471" operator="equal">
      <formula>"Media"</formula>
    </cfRule>
    <cfRule type="cellIs" dxfId="395" priority="472" operator="equal">
      <formula>"Baja"</formula>
    </cfRule>
    <cfRule type="cellIs" dxfId="394" priority="473" operator="equal">
      <formula>"Muy Baja"</formula>
    </cfRule>
  </conditionalFormatting>
  <conditionalFormatting sqref="AA146 AA148:AA151">
    <cfRule type="cellIs" dxfId="393" priority="464" operator="equal">
      <formula>"Catastrófico"</formula>
    </cfRule>
    <cfRule type="cellIs" dxfId="392" priority="465" operator="equal">
      <formula>"Mayor"</formula>
    </cfRule>
    <cfRule type="cellIs" dxfId="391" priority="466" operator="equal">
      <formula>"Moderado"</formula>
    </cfRule>
    <cfRule type="cellIs" dxfId="390" priority="467" operator="equal">
      <formula>"Menor"</formula>
    </cfRule>
    <cfRule type="cellIs" dxfId="389" priority="468" operator="equal">
      <formula>"Leve"</formula>
    </cfRule>
  </conditionalFormatting>
  <conditionalFormatting sqref="AC146 AC148:AC151">
    <cfRule type="cellIs" dxfId="388" priority="460" operator="equal">
      <formula>"Extremo"</formula>
    </cfRule>
    <cfRule type="cellIs" dxfId="387" priority="461" operator="equal">
      <formula>"Alto"</formula>
    </cfRule>
    <cfRule type="cellIs" dxfId="386" priority="462" operator="equal">
      <formula>"Moderado"</formula>
    </cfRule>
    <cfRule type="cellIs" dxfId="385" priority="463" operator="equal">
      <formula>"Bajo"</formula>
    </cfRule>
  </conditionalFormatting>
  <conditionalFormatting sqref="N152">
    <cfRule type="cellIs" dxfId="384" priority="456" operator="equal">
      <formula>"Extremo"</formula>
    </cfRule>
    <cfRule type="cellIs" dxfId="383" priority="457" operator="equal">
      <formula>"Alto"</formula>
    </cfRule>
    <cfRule type="cellIs" dxfId="382" priority="458" operator="equal">
      <formula>"Moderado"</formula>
    </cfRule>
    <cfRule type="cellIs" dxfId="381" priority="459" operator="equal">
      <formula>"Bajo"</formula>
    </cfRule>
  </conditionalFormatting>
  <conditionalFormatting sqref="Y154:Y157">
    <cfRule type="cellIs" dxfId="380" priority="451" operator="equal">
      <formula>"Muy Alta"</formula>
    </cfRule>
    <cfRule type="cellIs" dxfId="379" priority="452" operator="equal">
      <formula>"Alta"</formula>
    </cfRule>
    <cfRule type="cellIs" dxfId="378" priority="453" operator="equal">
      <formula>"Media"</formula>
    </cfRule>
    <cfRule type="cellIs" dxfId="377" priority="454" operator="equal">
      <formula>"Baja"</formula>
    </cfRule>
    <cfRule type="cellIs" dxfId="376" priority="455" operator="equal">
      <formula>"Muy Baja"</formula>
    </cfRule>
  </conditionalFormatting>
  <conditionalFormatting sqref="AA152 AA154:AA157">
    <cfRule type="cellIs" dxfId="375" priority="446" operator="equal">
      <formula>"Catastrófico"</formula>
    </cfRule>
    <cfRule type="cellIs" dxfId="374" priority="447" operator="equal">
      <formula>"Mayor"</formula>
    </cfRule>
    <cfRule type="cellIs" dxfId="373" priority="448" operator="equal">
      <formula>"Moderado"</formula>
    </cfRule>
    <cfRule type="cellIs" dxfId="372" priority="449" operator="equal">
      <formula>"Menor"</formula>
    </cfRule>
    <cfRule type="cellIs" dxfId="371" priority="450" operator="equal">
      <formula>"Leve"</formula>
    </cfRule>
  </conditionalFormatting>
  <conditionalFormatting sqref="AC152 AC154:AC157">
    <cfRule type="cellIs" dxfId="370" priority="442" operator="equal">
      <formula>"Extremo"</formula>
    </cfRule>
    <cfRule type="cellIs" dxfId="369" priority="443" operator="equal">
      <formula>"Alto"</formula>
    </cfRule>
    <cfRule type="cellIs" dxfId="368" priority="444" operator="equal">
      <formula>"Moderado"</formula>
    </cfRule>
    <cfRule type="cellIs" dxfId="367" priority="445" operator="equal">
      <formula>"Bajo"</formula>
    </cfRule>
  </conditionalFormatting>
  <conditionalFormatting sqref="K146:K157">
    <cfRule type="containsText" dxfId="366" priority="441" operator="containsText" text="❌">
      <formula>NOT(ISERROR(SEARCH("❌",K146)))</formula>
    </cfRule>
  </conditionalFormatting>
  <conditionalFormatting sqref="Y152">
    <cfRule type="cellIs" dxfId="365" priority="436" operator="equal">
      <formula>"Muy Alta"</formula>
    </cfRule>
    <cfRule type="cellIs" dxfId="364" priority="437" operator="equal">
      <formula>"Alta"</formula>
    </cfRule>
    <cfRule type="cellIs" dxfId="363" priority="438" operator="equal">
      <formula>"Media"</formula>
    </cfRule>
    <cfRule type="cellIs" dxfId="362" priority="439" operator="equal">
      <formula>"Baja"</formula>
    </cfRule>
    <cfRule type="cellIs" dxfId="361" priority="440" operator="equal">
      <formula>"Muy Baja"</formula>
    </cfRule>
  </conditionalFormatting>
  <conditionalFormatting sqref="H164">
    <cfRule type="cellIs" dxfId="360" priority="431" operator="equal">
      <formula>"Muy Alta"</formula>
    </cfRule>
    <cfRule type="cellIs" dxfId="359" priority="432" operator="equal">
      <formula>"Alta"</formula>
    </cfRule>
    <cfRule type="cellIs" dxfId="358" priority="433" operator="equal">
      <formula>"Media"</formula>
    </cfRule>
    <cfRule type="cellIs" dxfId="357" priority="434" operator="equal">
      <formula>"Baja"</formula>
    </cfRule>
    <cfRule type="cellIs" dxfId="356" priority="435" operator="equal">
      <formula>"Muy Baja"</formula>
    </cfRule>
  </conditionalFormatting>
  <conditionalFormatting sqref="L164">
    <cfRule type="cellIs" dxfId="355" priority="426" operator="equal">
      <formula>"Catastrófico"</formula>
    </cfRule>
    <cfRule type="cellIs" dxfId="354" priority="427" operator="equal">
      <formula>"Mayor"</formula>
    </cfRule>
    <cfRule type="cellIs" dxfId="353" priority="428" operator="equal">
      <formula>"Moderado"</formula>
    </cfRule>
    <cfRule type="cellIs" dxfId="352" priority="429" operator="equal">
      <formula>"Menor"</formula>
    </cfRule>
    <cfRule type="cellIs" dxfId="351" priority="430" operator="equal">
      <formula>"Leve"</formula>
    </cfRule>
  </conditionalFormatting>
  <conditionalFormatting sqref="N164">
    <cfRule type="cellIs" dxfId="350" priority="422" operator="equal">
      <formula>"Extremo"</formula>
    </cfRule>
    <cfRule type="cellIs" dxfId="349" priority="423" operator="equal">
      <formula>"Alto"</formula>
    </cfRule>
    <cfRule type="cellIs" dxfId="348" priority="424" operator="equal">
      <formula>"Moderado"</formula>
    </cfRule>
    <cfRule type="cellIs" dxfId="347" priority="425" operator="equal">
      <formula>"Bajo"</formula>
    </cfRule>
  </conditionalFormatting>
  <conditionalFormatting sqref="Y164 Y166:Y169">
    <cfRule type="cellIs" dxfId="346" priority="417" operator="equal">
      <formula>"Muy Alta"</formula>
    </cfRule>
    <cfRule type="cellIs" dxfId="345" priority="418" operator="equal">
      <formula>"Alta"</formula>
    </cfRule>
    <cfRule type="cellIs" dxfId="344" priority="419" operator="equal">
      <formula>"Media"</formula>
    </cfRule>
    <cfRule type="cellIs" dxfId="343" priority="420" operator="equal">
      <formula>"Baja"</formula>
    </cfRule>
    <cfRule type="cellIs" dxfId="342" priority="421" operator="equal">
      <formula>"Muy Baja"</formula>
    </cfRule>
  </conditionalFormatting>
  <conditionalFormatting sqref="AA164 AA166:AA169">
    <cfRule type="cellIs" dxfId="341" priority="412" operator="equal">
      <formula>"Catastrófico"</formula>
    </cfRule>
    <cfRule type="cellIs" dxfId="340" priority="413" operator="equal">
      <formula>"Mayor"</formula>
    </cfRule>
    <cfRule type="cellIs" dxfId="339" priority="414" operator="equal">
      <formula>"Moderado"</formula>
    </cfRule>
    <cfRule type="cellIs" dxfId="338" priority="415" operator="equal">
      <formula>"Menor"</formula>
    </cfRule>
    <cfRule type="cellIs" dxfId="337" priority="416" operator="equal">
      <formula>"Leve"</formula>
    </cfRule>
  </conditionalFormatting>
  <conditionalFormatting sqref="AC164 AC166:AC169">
    <cfRule type="cellIs" dxfId="336" priority="408" operator="equal">
      <formula>"Extremo"</formula>
    </cfRule>
    <cfRule type="cellIs" dxfId="335" priority="409" operator="equal">
      <formula>"Alto"</formula>
    </cfRule>
    <cfRule type="cellIs" dxfId="334" priority="410" operator="equal">
      <formula>"Moderado"</formula>
    </cfRule>
    <cfRule type="cellIs" dxfId="333" priority="411" operator="equal">
      <formula>"Bajo"</formula>
    </cfRule>
  </conditionalFormatting>
  <conditionalFormatting sqref="K164:K169">
    <cfRule type="containsText" dxfId="332" priority="407" operator="containsText" text="❌">
      <formula>NOT(ISERROR(SEARCH("❌",K164)))</formula>
    </cfRule>
  </conditionalFormatting>
  <conditionalFormatting sqref="H176 H182">
    <cfRule type="cellIs" dxfId="331" priority="402" operator="equal">
      <formula>"Muy Alta"</formula>
    </cfRule>
    <cfRule type="cellIs" dxfId="330" priority="403" operator="equal">
      <formula>"Alta"</formula>
    </cfRule>
    <cfRule type="cellIs" dxfId="329" priority="404" operator="equal">
      <formula>"Media"</formula>
    </cfRule>
    <cfRule type="cellIs" dxfId="328" priority="405" operator="equal">
      <formula>"Baja"</formula>
    </cfRule>
    <cfRule type="cellIs" dxfId="327" priority="406" operator="equal">
      <formula>"Muy Baja"</formula>
    </cfRule>
  </conditionalFormatting>
  <conditionalFormatting sqref="L176 L182 L194">
    <cfRule type="cellIs" dxfId="326" priority="397" operator="equal">
      <formula>"Catastrófico"</formula>
    </cfRule>
    <cfRule type="cellIs" dxfId="325" priority="398" operator="equal">
      <formula>"Mayor"</formula>
    </cfRule>
    <cfRule type="cellIs" dxfId="324" priority="399" operator="equal">
      <formula>"Moderado"</formula>
    </cfRule>
    <cfRule type="cellIs" dxfId="323" priority="400" operator="equal">
      <formula>"Menor"</formula>
    </cfRule>
    <cfRule type="cellIs" dxfId="322" priority="401" operator="equal">
      <formula>"Leve"</formula>
    </cfRule>
  </conditionalFormatting>
  <conditionalFormatting sqref="N176">
    <cfRule type="cellIs" dxfId="321" priority="393" operator="equal">
      <formula>"Extremo"</formula>
    </cfRule>
    <cfRule type="cellIs" dxfId="320" priority="394" operator="equal">
      <formula>"Alto"</formula>
    </cfRule>
    <cfRule type="cellIs" dxfId="319" priority="395" operator="equal">
      <formula>"Moderado"</formula>
    </cfRule>
    <cfRule type="cellIs" dxfId="318" priority="396" operator="equal">
      <formula>"Bajo"</formula>
    </cfRule>
  </conditionalFormatting>
  <conditionalFormatting sqref="Y176 Y178:Y181">
    <cfRule type="cellIs" dxfId="317" priority="388" operator="equal">
      <formula>"Muy Alta"</formula>
    </cfRule>
    <cfRule type="cellIs" dxfId="316" priority="389" operator="equal">
      <formula>"Alta"</formula>
    </cfRule>
    <cfRule type="cellIs" dxfId="315" priority="390" operator="equal">
      <formula>"Media"</formula>
    </cfRule>
    <cfRule type="cellIs" dxfId="314" priority="391" operator="equal">
      <formula>"Baja"</formula>
    </cfRule>
    <cfRule type="cellIs" dxfId="313" priority="392" operator="equal">
      <formula>"Muy Baja"</formula>
    </cfRule>
  </conditionalFormatting>
  <conditionalFormatting sqref="AA176 AA178:AA181">
    <cfRule type="cellIs" dxfId="312" priority="383" operator="equal">
      <formula>"Catastrófico"</formula>
    </cfRule>
    <cfRule type="cellIs" dxfId="311" priority="384" operator="equal">
      <formula>"Mayor"</formula>
    </cfRule>
    <cfRule type="cellIs" dxfId="310" priority="385" operator="equal">
      <formula>"Moderado"</formula>
    </cfRule>
    <cfRule type="cellIs" dxfId="309" priority="386" operator="equal">
      <formula>"Menor"</formula>
    </cfRule>
    <cfRule type="cellIs" dxfId="308" priority="387" operator="equal">
      <formula>"Leve"</formula>
    </cfRule>
  </conditionalFormatting>
  <conditionalFormatting sqref="AC176 AC178:AC181">
    <cfRule type="cellIs" dxfId="307" priority="379" operator="equal">
      <formula>"Extremo"</formula>
    </cfRule>
    <cfRule type="cellIs" dxfId="306" priority="380" operator="equal">
      <formula>"Alto"</formula>
    </cfRule>
    <cfRule type="cellIs" dxfId="305" priority="381" operator="equal">
      <formula>"Moderado"</formula>
    </cfRule>
    <cfRule type="cellIs" dxfId="304" priority="382" operator="equal">
      <formula>"Bajo"</formula>
    </cfRule>
  </conditionalFormatting>
  <conditionalFormatting sqref="N182">
    <cfRule type="cellIs" dxfId="303" priority="375" operator="equal">
      <formula>"Extremo"</formula>
    </cfRule>
    <cfRule type="cellIs" dxfId="302" priority="376" operator="equal">
      <formula>"Alto"</formula>
    </cfRule>
    <cfRule type="cellIs" dxfId="301" priority="377" operator="equal">
      <formula>"Moderado"</formula>
    </cfRule>
    <cfRule type="cellIs" dxfId="300" priority="378" operator="equal">
      <formula>"Bajo"</formula>
    </cfRule>
  </conditionalFormatting>
  <conditionalFormatting sqref="Y182 Y184:Y187">
    <cfRule type="cellIs" dxfId="299" priority="370" operator="equal">
      <formula>"Muy Alta"</formula>
    </cfRule>
    <cfRule type="cellIs" dxfId="298" priority="371" operator="equal">
      <formula>"Alta"</formula>
    </cfRule>
    <cfRule type="cellIs" dxfId="297" priority="372" operator="equal">
      <formula>"Media"</formula>
    </cfRule>
    <cfRule type="cellIs" dxfId="296" priority="373" operator="equal">
      <formula>"Baja"</formula>
    </cfRule>
    <cfRule type="cellIs" dxfId="295" priority="374" operator="equal">
      <formula>"Muy Baja"</formula>
    </cfRule>
  </conditionalFormatting>
  <conditionalFormatting sqref="AA182 AA184:AA187">
    <cfRule type="cellIs" dxfId="294" priority="365" operator="equal">
      <formula>"Catastrófico"</formula>
    </cfRule>
    <cfRule type="cellIs" dxfId="293" priority="366" operator="equal">
      <formula>"Mayor"</formula>
    </cfRule>
    <cfRule type="cellIs" dxfId="292" priority="367" operator="equal">
      <formula>"Moderado"</formula>
    </cfRule>
    <cfRule type="cellIs" dxfId="291" priority="368" operator="equal">
      <formula>"Menor"</formula>
    </cfRule>
    <cfRule type="cellIs" dxfId="290" priority="369" operator="equal">
      <formula>"Leve"</formula>
    </cfRule>
  </conditionalFormatting>
  <conditionalFormatting sqref="AC182 AC184:AC187">
    <cfRule type="cellIs" dxfId="289" priority="361" operator="equal">
      <formula>"Extremo"</formula>
    </cfRule>
    <cfRule type="cellIs" dxfId="288" priority="362" operator="equal">
      <formula>"Alto"</formula>
    </cfRule>
    <cfRule type="cellIs" dxfId="287" priority="363" operator="equal">
      <formula>"Moderado"</formula>
    </cfRule>
    <cfRule type="cellIs" dxfId="286" priority="364" operator="equal">
      <formula>"Bajo"</formula>
    </cfRule>
  </conditionalFormatting>
  <conditionalFormatting sqref="Y190:Y193">
    <cfRule type="cellIs" dxfId="285" priority="356" operator="equal">
      <formula>"Muy Alta"</formula>
    </cfRule>
    <cfRule type="cellIs" dxfId="284" priority="357" operator="equal">
      <formula>"Alta"</formula>
    </cfRule>
    <cfRule type="cellIs" dxfId="283" priority="358" operator="equal">
      <formula>"Media"</formula>
    </cfRule>
    <cfRule type="cellIs" dxfId="282" priority="359" operator="equal">
      <formula>"Baja"</formula>
    </cfRule>
    <cfRule type="cellIs" dxfId="281" priority="360" operator="equal">
      <formula>"Muy Baja"</formula>
    </cfRule>
  </conditionalFormatting>
  <conditionalFormatting sqref="AA190:AA193">
    <cfRule type="cellIs" dxfId="280" priority="351" operator="equal">
      <formula>"Catastrófico"</formula>
    </cfRule>
    <cfRule type="cellIs" dxfId="279" priority="352" operator="equal">
      <formula>"Mayor"</formula>
    </cfRule>
    <cfRule type="cellIs" dxfId="278" priority="353" operator="equal">
      <formula>"Moderado"</formula>
    </cfRule>
    <cfRule type="cellIs" dxfId="277" priority="354" operator="equal">
      <formula>"Menor"</formula>
    </cfRule>
    <cfRule type="cellIs" dxfId="276" priority="355" operator="equal">
      <formula>"Leve"</formula>
    </cfRule>
  </conditionalFormatting>
  <conditionalFormatting sqref="AC190:AC193">
    <cfRule type="cellIs" dxfId="275" priority="347" operator="equal">
      <formula>"Extremo"</formula>
    </cfRule>
    <cfRule type="cellIs" dxfId="274" priority="348" operator="equal">
      <formula>"Alto"</formula>
    </cfRule>
    <cfRule type="cellIs" dxfId="273" priority="349" operator="equal">
      <formula>"Moderado"</formula>
    </cfRule>
    <cfRule type="cellIs" dxfId="272" priority="350" operator="equal">
      <formula>"Bajo"</formula>
    </cfRule>
  </conditionalFormatting>
  <conditionalFormatting sqref="N194">
    <cfRule type="cellIs" dxfId="271" priority="343" operator="equal">
      <formula>"Extremo"</formula>
    </cfRule>
    <cfRule type="cellIs" dxfId="270" priority="344" operator="equal">
      <formula>"Alto"</formula>
    </cfRule>
    <cfRule type="cellIs" dxfId="269" priority="345" operator="equal">
      <formula>"Moderado"</formula>
    </cfRule>
    <cfRule type="cellIs" dxfId="268" priority="346" operator="equal">
      <formula>"Bajo"</formula>
    </cfRule>
  </conditionalFormatting>
  <conditionalFormatting sqref="Y194 Y196:Y199">
    <cfRule type="cellIs" dxfId="267" priority="338" operator="equal">
      <formula>"Muy Alta"</formula>
    </cfRule>
    <cfRule type="cellIs" dxfId="266" priority="339" operator="equal">
      <formula>"Alta"</formula>
    </cfRule>
    <cfRule type="cellIs" dxfId="265" priority="340" operator="equal">
      <formula>"Media"</formula>
    </cfRule>
    <cfRule type="cellIs" dxfId="264" priority="341" operator="equal">
      <formula>"Baja"</formula>
    </cfRule>
    <cfRule type="cellIs" dxfId="263" priority="342" operator="equal">
      <formula>"Muy Baja"</formula>
    </cfRule>
  </conditionalFormatting>
  <conditionalFormatting sqref="AA194 AA196:AA199">
    <cfRule type="cellIs" dxfId="262" priority="333" operator="equal">
      <formula>"Catastrófico"</formula>
    </cfRule>
    <cfRule type="cellIs" dxfId="261" priority="334" operator="equal">
      <formula>"Mayor"</formula>
    </cfRule>
    <cfRule type="cellIs" dxfId="260" priority="335" operator="equal">
      <formula>"Moderado"</formula>
    </cfRule>
    <cfRule type="cellIs" dxfId="259" priority="336" operator="equal">
      <formula>"Menor"</formula>
    </cfRule>
    <cfRule type="cellIs" dxfId="258" priority="337" operator="equal">
      <formula>"Leve"</formula>
    </cfRule>
  </conditionalFormatting>
  <conditionalFormatting sqref="AC194 AC196:AC199">
    <cfRule type="cellIs" dxfId="257" priority="329" operator="equal">
      <formula>"Extremo"</formula>
    </cfRule>
    <cfRule type="cellIs" dxfId="256" priority="330" operator="equal">
      <formula>"Alto"</formula>
    </cfRule>
    <cfRule type="cellIs" dxfId="255" priority="331" operator="equal">
      <formula>"Moderado"</formula>
    </cfRule>
    <cfRule type="cellIs" dxfId="254" priority="332" operator="equal">
      <formula>"Bajo"</formula>
    </cfRule>
  </conditionalFormatting>
  <conditionalFormatting sqref="Y202:Y205">
    <cfRule type="cellIs" dxfId="253" priority="324" operator="equal">
      <formula>"Muy Alta"</formula>
    </cfRule>
    <cfRule type="cellIs" dxfId="252" priority="325" operator="equal">
      <formula>"Alta"</formula>
    </cfRule>
    <cfRule type="cellIs" dxfId="251" priority="326" operator="equal">
      <formula>"Media"</formula>
    </cfRule>
    <cfRule type="cellIs" dxfId="250" priority="327" operator="equal">
      <formula>"Baja"</formula>
    </cfRule>
    <cfRule type="cellIs" dxfId="249" priority="328" operator="equal">
      <formula>"Muy Baja"</formula>
    </cfRule>
  </conditionalFormatting>
  <conditionalFormatting sqref="AA200:AA205">
    <cfRule type="cellIs" dxfId="248" priority="319" operator="equal">
      <formula>"Catastrófico"</formula>
    </cfRule>
    <cfRule type="cellIs" dxfId="247" priority="320" operator="equal">
      <formula>"Mayor"</formula>
    </cfRule>
    <cfRule type="cellIs" dxfId="246" priority="321" operator="equal">
      <formula>"Moderado"</formula>
    </cfRule>
    <cfRule type="cellIs" dxfId="245" priority="322" operator="equal">
      <formula>"Menor"</formula>
    </cfRule>
    <cfRule type="cellIs" dxfId="244" priority="323" operator="equal">
      <formula>"Leve"</formula>
    </cfRule>
  </conditionalFormatting>
  <conditionalFormatting sqref="AC200:AC205">
    <cfRule type="cellIs" dxfId="243" priority="315" operator="equal">
      <formula>"Extremo"</formula>
    </cfRule>
    <cfRule type="cellIs" dxfId="242" priority="316" operator="equal">
      <formula>"Alto"</formula>
    </cfRule>
    <cfRule type="cellIs" dxfId="241" priority="317" operator="equal">
      <formula>"Moderado"</formula>
    </cfRule>
    <cfRule type="cellIs" dxfId="240" priority="318" operator="equal">
      <formula>"Bajo"</formula>
    </cfRule>
  </conditionalFormatting>
  <conditionalFormatting sqref="K176:K205">
    <cfRule type="containsText" dxfId="239" priority="314" operator="containsText" text="❌">
      <formula>NOT(ISERROR(SEARCH("❌",K176)))</formula>
    </cfRule>
  </conditionalFormatting>
  <conditionalFormatting sqref="H188">
    <cfRule type="cellIs" dxfId="238" priority="309" operator="equal">
      <formula>"Muy Alta"</formula>
    </cfRule>
    <cfRule type="cellIs" dxfId="237" priority="310" operator="equal">
      <formula>"Alta"</formula>
    </cfRule>
    <cfRule type="cellIs" dxfId="236" priority="311" operator="equal">
      <formula>"Media"</formula>
    </cfRule>
    <cfRule type="cellIs" dxfId="235" priority="312" operator="equal">
      <formula>"Baja"</formula>
    </cfRule>
    <cfRule type="cellIs" dxfId="234" priority="313" operator="equal">
      <formula>"Muy Baja"</formula>
    </cfRule>
  </conditionalFormatting>
  <conditionalFormatting sqref="L188">
    <cfRule type="cellIs" dxfId="233" priority="304" operator="equal">
      <formula>"Catastrófico"</formula>
    </cfRule>
    <cfRule type="cellIs" dxfId="232" priority="305" operator="equal">
      <formula>"Mayor"</formula>
    </cfRule>
    <cfRule type="cellIs" dxfId="231" priority="306" operator="equal">
      <formula>"Moderado"</formula>
    </cfRule>
    <cfRule type="cellIs" dxfId="230" priority="307" operator="equal">
      <formula>"Menor"</formula>
    </cfRule>
    <cfRule type="cellIs" dxfId="229" priority="308" operator="equal">
      <formula>"Leve"</formula>
    </cfRule>
  </conditionalFormatting>
  <conditionalFormatting sqref="N188">
    <cfRule type="cellIs" dxfId="228" priority="300" operator="equal">
      <formula>"Extremo"</formula>
    </cfRule>
    <cfRule type="cellIs" dxfId="227" priority="301" operator="equal">
      <formula>"Alto"</formula>
    </cfRule>
    <cfRule type="cellIs" dxfId="226" priority="302" operator="equal">
      <formula>"Moderado"</formula>
    </cfRule>
    <cfRule type="cellIs" dxfId="225" priority="303" operator="equal">
      <formula>"Bajo"</formula>
    </cfRule>
  </conditionalFormatting>
  <conditionalFormatting sqref="Y188">
    <cfRule type="cellIs" dxfId="224" priority="295" operator="equal">
      <formula>"Muy Alta"</formula>
    </cfRule>
    <cfRule type="cellIs" dxfId="223" priority="296" operator="equal">
      <formula>"Alta"</formula>
    </cfRule>
    <cfRule type="cellIs" dxfId="222" priority="297" operator="equal">
      <formula>"Media"</formula>
    </cfRule>
    <cfRule type="cellIs" dxfId="221" priority="298" operator="equal">
      <formula>"Baja"</formula>
    </cfRule>
    <cfRule type="cellIs" dxfId="220" priority="299" operator="equal">
      <formula>"Muy Baja"</formula>
    </cfRule>
  </conditionalFormatting>
  <conditionalFormatting sqref="AA188">
    <cfRule type="cellIs" dxfId="219" priority="290" operator="equal">
      <formula>"Catastrófico"</formula>
    </cfRule>
    <cfRule type="cellIs" dxfId="218" priority="291" operator="equal">
      <formula>"Mayor"</formula>
    </cfRule>
    <cfRule type="cellIs" dxfId="217" priority="292" operator="equal">
      <formula>"Moderado"</formula>
    </cfRule>
    <cfRule type="cellIs" dxfId="216" priority="293" operator="equal">
      <formula>"Menor"</formula>
    </cfRule>
    <cfRule type="cellIs" dxfId="215" priority="294" operator="equal">
      <formula>"Leve"</formula>
    </cfRule>
  </conditionalFormatting>
  <conditionalFormatting sqref="AC188">
    <cfRule type="cellIs" dxfId="214" priority="286" operator="equal">
      <formula>"Extremo"</formula>
    </cfRule>
    <cfRule type="cellIs" dxfId="213" priority="287" operator="equal">
      <formula>"Alto"</formula>
    </cfRule>
    <cfRule type="cellIs" dxfId="212" priority="288" operator="equal">
      <formula>"Moderado"</formula>
    </cfRule>
    <cfRule type="cellIs" dxfId="211" priority="289" operator="equal">
      <formula>"Bajo"</formula>
    </cfRule>
  </conditionalFormatting>
  <conditionalFormatting sqref="H194">
    <cfRule type="cellIs" dxfId="210" priority="281" operator="equal">
      <formula>"Muy Alta"</formula>
    </cfRule>
    <cfRule type="cellIs" dxfId="209" priority="282" operator="equal">
      <formula>"Alta"</formula>
    </cfRule>
    <cfRule type="cellIs" dxfId="208" priority="283" operator="equal">
      <formula>"Media"</formula>
    </cfRule>
    <cfRule type="cellIs" dxfId="207" priority="284" operator="equal">
      <formula>"Baja"</formula>
    </cfRule>
    <cfRule type="cellIs" dxfId="206" priority="285" operator="equal">
      <formula>"Muy Baja"</formula>
    </cfRule>
  </conditionalFormatting>
  <conditionalFormatting sqref="Y183">
    <cfRule type="cellIs" dxfId="205" priority="276" operator="equal">
      <formula>"Muy Alta"</formula>
    </cfRule>
    <cfRule type="cellIs" dxfId="204" priority="277" operator="equal">
      <formula>"Alta"</formula>
    </cfRule>
    <cfRule type="cellIs" dxfId="203" priority="278" operator="equal">
      <formula>"Media"</formula>
    </cfRule>
    <cfRule type="cellIs" dxfId="202" priority="279" operator="equal">
      <formula>"Baja"</formula>
    </cfRule>
    <cfRule type="cellIs" dxfId="201" priority="280" operator="equal">
      <formula>"Muy Baja"</formula>
    </cfRule>
  </conditionalFormatting>
  <conditionalFormatting sqref="AA183">
    <cfRule type="cellIs" dxfId="200" priority="271" operator="equal">
      <formula>"Catastrófico"</formula>
    </cfRule>
    <cfRule type="cellIs" dxfId="199" priority="272" operator="equal">
      <formula>"Mayor"</formula>
    </cfRule>
    <cfRule type="cellIs" dxfId="198" priority="273" operator="equal">
      <formula>"Moderado"</formula>
    </cfRule>
    <cfRule type="cellIs" dxfId="197" priority="274" operator="equal">
      <formula>"Menor"</formula>
    </cfRule>
    <cfRule type="cellIs" dxfId="196" priority="275" operator="equal">
      <formula>"Leve"</formula>
    </cfRule>
  </conditionalFormatting>
  <conditionalFormatting sqref="AC183">
    <cfRule type="cellIs" dxfId="195" priority="267" operator="equal">
      <formula>"Extremo"</formula>
    </cfRule>
    <cfRule type="cellIs" dxfId="194" priority="268" operator="equal">
      <formula>"Alto"</formula>
    </cfRule>
    <cfRule type="cellIs" dxfId="193" priority="269" operator="equal">
      <formula>"Moderado"</formula>
    </cfRule>
    <cfRule type="cellIs" dxfId="192" priority="270" operator="equal">
      <formula>"Bajo"</formula>
    </cfRule>
  </conditionalFormatting>
  <conditionalFormatting sqref="Y195">
    <cfRule type="cellIs" dxfId="191" priority="262" operator="equal">
      <formula>"Muy Alta"</formula>
    </cfRule>
    <cfRule type="cellIs" dxfId="190" priority="263" operator="equal">
      <formula>"Alta"</formula>
    </cfRule>
    <cfRule type="cellIs" dxfId="189" priority="264" operator="equal">
      <formula>"Media"</formula>
    </cfRule>
    <cfRule type="cellIs" dxfId="188" priority="265" operator="equal">
      <formula>"Baja"</formula>
    </cfRule>
    <cfRule type="cellIs" dxfId="187" priority="266" operator="equal">
      <formula>"Muy Baja"</formula>
    </cfRule>
  </conditionalFormatting>
  <conditionalFormatting sqref="AA195">
    <cfRule type="cellIs" dxfId="186" priority="257" operator="equal">
      <formula>"Catastrófico"</formula>
    </cfRule>
    <cfRule type="cellIs" dxfId="185" priority="258" operator="equal">
      <formula>"Mayor"</formula>
    </cfRule>
    <cfRule type="cellIs" dxfId="184" priority="259" operator="equal">
      <formula>"Moderado"</formula>
    </cfRule>
    <cfRule type="cellIs" dxfId="183" priority="260" operator="equal">
      <formula>"Menor"</formula>
    </cfRule>
    <cfRule type="cellIs" dxfId="182" priority="261" operator="equal">
      <formula>"Leve"</formula>
    </cfRule>
  </conditionalFormatting>
  <conditionalFormatting sqref="AC195">
    <cfRule type="cellIs" dxfId="181" priority="253" operator="equal">
      <formula>"Extremo"</formula>
    </cfRule>
    <cfRule type="cellIs" dxfId="180" priority="254" operator="equal">
      <formula>"Alto"</formula>
    </cfRule>
    <cfRule type="cellIs" dxfId="179" priority="255" operator="equal">
      <formula>"Moderado"</formula>
    </cfRule>
    <cfRule type="cellIs" dxfId="178" priority="256" operator="equal">
      <formula>"Bajo"</formula>
    </cfRule>
  </conditionalFormatting>
  <conditionalFormatting sqref="H200">
    <cfRule type="cellIs" dxfId="177" priority="248" operator="equal">
      <formula>"Muy Alta"</formula>
    </cfRule>
    <cfRule type="cellIs" dxfId="176" priority="249" operator="equal">
      <formula>"Alta"</formula>
    </cfRule>
    <cfRule type="cellIs" dxfId="175" priority="250" operator="equal">
      <formula>"Media"</formula>
    </cfRule>
    <cfRule type="cellIs" dxfId="174" priority="251" operator="equal">
      <formula>"Baja"</formula>
    </cfRule>
    <cfRule type="cellIs" dxfId="173" priority="252" operator="equal">
      <formula>"Muy Baja"</formula>
    </cfRule>
  </conditionalFormatting>
  <conditionalFormatting sqref="L200">
    <cfRule type="cellIs" dxfId="172" priority="243" operator="equal">
      <formula>"Catastrófico"</formula>
    </cfRule>
    <cfRule type="cellIs" dxfId="171" priority="244" operator="equal">
      <formula>"Mayor"</formula>
    </cfRule>
    <cfRule type="cellIs" dxfId="170" priority="245" operator="equal">
      <formula>"Moderado"</formula>
    </cfRule>
    <cfRule type="cellIs" dxfId="169" priority="246" operator="equal">
      <formula>"Menor"</formula>
    </cfRule>
    <cfRule type="cellIs" dxfId="168" priority="247" operator="equal">
      <formula>"Leve"</formula>
    </cfRule>
  </conditionalFormatting>
  <conditionalFormatting sqref="N200">
    <cfRule type="cellIs" dxfId="167" priority="239" operator="equal">
      <formula>"Extremo"</formula>
    </cfRule>
    <cfRule type="cellIs" dxfId="166" priority="240" operator="equal">
      <formula>"Alto"</formula>
    </cfRule>
    <cfRule type="cellIs" dxfId="165" priority="241" operator="equal">
      <formula>"Moderado"</formula>
    </cfRule>
    <cfRule type="cellIs" dxfId="164" priority="242" operator="equal">
      <formula>"Bajo"</formula>
    </cfRule>
  </conditionalFormatting>
  <conditionalFormatting sqref="Y200">
    <cfRule type="cellIs" dxfId="163" priority="234" operator="equal">
      <formula>"Muy Alta"</formula>
    </cfRule>
    <cfRule type="cellIs" dxfId="162" priority="235" operator="equal">
      <formula>"Alta"</formula>
    </cfRule>
    <cfRule type="cellIs" dxfId="161" priority="236" operator="equal">
      <formula>"Media"</formula>
    </cfRule>
    <cfRule type="cellIs" dxfId="160" priority="237" operator="equal">
      <formula>"Baja"</formula>
    </cfRule>
    <cfRule type="cellIs" dxfId="159" priority="238" operator="equal">
      <formula>"Muy Baja"</formula>
    </cfRule>
  </conditionalFormatting>
  <conditionalFormatting sqref="Y201">
    <cfRule type="cellIs" dxfId="158" priority="229" operator="equal">
      <formula>"Muy Alta"</formula>
    </cfRule>
    <cfRule type="cellIs" dxfId="157" priority="230" operator="equal">
      <formula>"Alta"</formula>
    </cfRule>
    <cfRule type="cellIs" dxfId="156" priority="231" operator="equal">
      <formula>"Media"</formula>
    </cfRule>
    <cfRule type="cellIs" dxfId="155" priority="232" operator="equal">
      <formula>"Baja"</formula>
    </cfRule>
    <cfRule type="cellIs" dxfId="154" priority="233" operator="equal">
      <formula>"Muy Baja"</formula>
    </cfRule>
  </conditionalFormatting>
  <conditionalFormatting sqref="H212 H218">
    <cfRule type="cellIs" dxfId="153" priority="224" operator="equal">
      <formula>"Muy Alta"</formula>
    </cfRule>
    <cfRule type="cellIs" dxfId="152" priority="225" operator="equal">
      <formula>"Alta"</formula>
    </cfRule>
    <cfRule type="cellIs" dxfId="151" priority="226" operator="equal">
      <formula>"Media"</formula>
    </cfRule>
    <cfRule type="cellIs" dxfId="150" priority="227" operator="equal">
      <formula>"Baja"</formula>
    </cfRule>
    <cfRule type="cellIs" dxfId="149" priority="228" operator="equal">
      <formula>"Muy Baja"</formula>
    </cfRule>
  </conditionalFormatting>
  <conditionalFormatting sqref="L212 L218 L230 L236">
    <cfRule type="cellIs" dxfId="148" priority="219" operator="equal">
      <formula>"Catastrófico"</formula>
    </cfRule>
    <cfRule type="cellIs" dxfId="147" priority="220" operator="equal">
      <formula>"Mayor"</formula>
    </cfRule>
    <cfRule type="cellIs" dxfId="146" priority="221" operator="equal">
      <formula>"Moderado"</formula>
    </cfRule>
    <cfRule type="cellIs" dxfId="145" priority="222" operator="equal">
      <formula>"Menor"</formula>
    </cfRule>
    <cfRule type="cellIs" dxfId="144" priority="223" operator="equal">
      <formula>"Leve"</formula>
    </cfRule>
  </conditionalFormatting>
  <conditionalFormatting sqref="N212">
    <cfRule type="cellIs" dxfId="143" priority="215" operator="equal">
      <formula>"Extremo"</formula>
    </cfRule>
    <cfRule type="cellIs" dxfId="142" priority="216" operator="equal">
      <formula>"Alto"</formula>
    </cfRule>
    <cfRule type="cellIs" dxfId="141" priority="217" operator="equal">
      <formula>"Moderado"</formula>
    </cfRule>
    <cfRule type="cellIs" dxfId="140" priority="218" operator="equal">
      <formula>"Bajo"</formula>
    </cfRule>
  </conditionalFormatting>
  <conditionalFormatting sqref="Y212 Y214:Y217">
    <cfRule type="cellIs" dxfId="139" priority="210" operator="equal">
      <formula>"Muy Alta"</formula>
    </cfRule>
    <cfRule type="cellIs" dxfId="138" priority="211" operator="equal">
      <formula>"Alta"</formula>
    </cfRule>
    <cfRule type="cellIs" dxfId="137" priority="212" operator="equal">
      <formula>"Media"</formula>
    </cfRule>
    <cfRule type="cellIs" dxfId="136" priority="213" operator="equal">
      <formula>"Baja"</formula>
    </cfRule>
    <cfRule type="cellIs" dxfId="135" priority="214" operator="equal">
      <formula>"Muy Baja"</formula>
    </cfRule>
  </conditionalFormatting>
  <conditionalFormatting sqref="AA212 AA214:AA217">
    <cfRule type="cellIs" dxfId="134" priority="205" operator="equal">
      <formula>"Catastrófico"</formula>
    </cfRule>
    <cfRule type="cellIs" dxfId="133" priority="206" operator="equal">
      <formula>"Mayor"</formula>
    </cfRule>
    <cfRule type="cellIs" dxfId="132" priority="207" operator="equal">
      <formula>"Moderado"</formula>
    </cfRule>
    <cfRule type="cellIs" dxfId="131" priority="208" operator="equal">
      <formula>"Menor"</formula>
    </cfRule>
    <cfRule type="cellIs" dxfId="130" priority="209" operator="equal">
      <formula>"Leve"</formula>
    </cfRule>
  </conditionalFormatting>
  <conditionalFormatting sqref="AC212 AC214:AC217">
    <cfRule type="cellIs" dxfId="129" priority="201" operator="equal">
      <formula>"Extremo"</formula>
    </cfRule>
    <cfRule type="cellIs" dxfId="128" priority="202" operator="equal">
      <formula>"Alto"</formula>
    </cfRule>
    <cfRule type="cellIs" dxfId="127" priority="203" operator="equal">
      <formula>"Moderado"</formula>
    </cfRule>
    <cfRule type="cellIs" dxfId="126" priority="204" operator="equal">
      <formula>"Bajo"</formula>
    </cfRule>
  </conditionalFormatting>
  <conditionalFormatting sqref="N218">
    <cfRule type="cellIs" dxfId="125" priority="197" operator="equal">
      <formula>"Extremo"</formula>
    </cfRule>
    <cfRule type="cellIs" dxfId="124" priority="198" operator="equal">
      <formula>"Alto"</formula>
    </cfRule>
    <cfRule type="cellIs" dxfId="123" priority="199" operator="equal">
      <formula>"Moderado"</formula>
    </cfRule>
    <cfRule type="cellIs" dxfId="122" priority="200" operator="equal">
      <formula>"Bajo"</formula>
    </cfRule>
  </conditionalFormatting>
  <conditionalFormatting sqref="Y218 Y220:Y223">
    <cfRule type="cellIs" dxfId="121" priority="192" operator="equal">
      <formula>"Muy Alta"</formula>
    </cfRule>
    <cfRule type="cellIs" dxfId="120" priority="193" operator="equal">
      <formula>"Alta"</formula>
    </cfRule>
    <cfRule type="cellIs" dxfId="119" priority="194" operator="equal">
      <formula>"Media"</formula>
    </cfRule>
    <cfRule type="cellIs" dxfId="118" priority="195" operator="equal">
      <formula>"Baja"</formula>
    </cfRule>
    <cfRule type="cellIs" dxfId="117" priority="196" operator="equal">
      <formula>"Muy Baja"</formula>
    </cfRule>
  </conditionalFormatting>
  <conditionalFormatting sqref="AA218 AA220:AA223">
    <cfRule type="cellIs" dxfId="116" priority="187" operator="equal">
      <formula>"Catastrófico"</formula>
    </cfRule>
    <cfRule type="cellIs" dxfId="115" priority="188" operator="equal">
      <formula>"Mayor"</formula>
    </cfRule>
    <cfRule type="cellIs" dxfId="114" priority="189" operator="equal">
      <formula>"Moderado"</formula>
    </cfRule>
    <cfRule type="cellIs" dxfId="113" priority="190" operator="equal">
      <formula>"Menor"</formula>
    </cfRule>
    <cfRule type="cellIs" dxfId="112" priority="191" operator="equal">
      <formula>"Leve"</formula>
    </cfRule>
  </conditionalFormatting>
  <conditionalFormatting sqref="AC218 AC220:AC223">
    <cfRule type="cellIs" dxfId="111" priority="183" operator="equal">
      <formula>"Extremo"</formula>
    </cfRule>
    <cfRule type="cellIs" dxfId="110" priority="184" operator="equal">
      <formula>"Alto"</formula>
    </cfRule>
    <cfRule type="cellIs" dxfId="109" priority="185" operator="equal">
      <formula>"Moderado"</formula>
    </cfRule>
    <cfRule type="cellIs" dxfId="108" priority="186" operator="equal">
      <formula>"Bajo"</formula>
    </cfRule>
  </conditionalFormatting>
  <conditionalFormatting sqref="Y226:Y229">
    <cfRule type="cellIs" dxfId="107" priority="178" operator="equal">
      <formula>"Muy Alta"</formula>
    </cfRule>
    <cfRule type="cellIs" dxfId="106" priority="179" operator="equal">
      <formula>"Alta"</formula>
    </cfRule>
    <cfRule type="cellIs" dxfId="105" priority="180" operator="equal">
      <formula>"Media"</formula>
    </cfRule>
    <cfRule type="cellIs" dxfId="104" priority="181" operator="equal">
      <formula>"Baja"</formula>
    </cfRule>
    <cfRule type="cellIs" dxfId="103" priority="182" operator="equal">
      <formula>"Muy Baja"</formula>
    </cfRule>
  </conditionalFormatting>
  <conditionalFormatting sqref="AA226:AA229">
    <cfRule type="cellIs" dxfId="102" priority="173" operator="equal">
      <formula>"Catastrófico"</formula>
    </cfRule>
    <cfRule type="cellIs" dxfId="101" priority="174" operator="equal">
      <formula>"Mayor"</formula>
    </cfRule>
    <cfRule type="cellIs" dxfId="100" priority="175" operator="equal">
      <formula>"Moderado"</formula>
    </cfRule>
    <cfRule type="cellIs" dxfId="99" priority="176" operator="equal">
      <formula>"Menor"</formula>
    </cfRule>
    <cfRule type="cellIs" dxfId="98" priority="177" operator="equal">
      <formula>"Leve"</formula>
    </cfRule>
  </conditionalFormatting>
  <conditionalFormatting sqref="N230">
    <cfRule type="cellIs" dxfId="97" priority="165" operator="equal">
      <formula>"Extremo"</formula>
    </cfRule>
    <cfRule type="cellIs" dxfId="96" priority="166" operator="equal">
      <formula>"Alto"</formula>
    </cfRule>
    <cfRule type="cellIs" dxfId="95" priority="167" operator="equal">
      <formula>"Moderado"</formula>
    </cfRule>
    <cfRule type="cellIs" dxfId="94" priority="168" operator="equal">
      <formula>"Bajo"</formula>
    </cfRule>
  </conditionalFormatting>
  <conditionalFormatting sqref="Y230 Y232:Y235">
    <cfRule type="cellIs" dxfId="93" priority="160" operator="equal">
      <formula>"Muy Alta"</formula>
    </cfRule>
    <cfRule type="cellIs" dxfId="92" priority="161" operator="equal">
      <formula>"Alta"</formula>
    </cfRule>
    <cfRule type="cellIs" dxfId="91" priority="162" operator="equal">
      <formula>"Media"</formula>
    </cfRule>
    <cfRule type="cellIs" dxfId="90" priority="163" operator="equal">
      <formula>"Baja"</formula>
    </cfRule>
    <cfRule type="cellIs" dxfId="89" priority="164" operator="equal">
      <formula>"Muy Baja"</formula>
    </cfRule>
  </conditionalFormatting>
  <conditionalFormatting sqref="AA230 AA232:AA235">
    <cfRule type="cellIs" dxfId="88" priority="155" operator="equal">
      <formula>"Catastrófico"</formula>
    </cfRule>
    <cfRule type="cellIs" dxfId="87" priority="156" operator="equal">
      <formula>"Mayor"</formula>
    </cfRule>
    <cfRule type="cellIs" dxfId="86" priority="157" operator="equal">
      <formula>"Moderado"</formula>
    </cfRule>
    <cfRule type="cellIs" dxfId="85" priority="158" operator="equal">
      <formula>"Menor"</formula>
    </cfRule>
    <cfRule type="cellIs" dxfId="84" priority="159" operator="equal">
      <formula>"Leve"</formula>
    </cfRule>
  </conditionalFormatting>
  <conditionalFormatting sqref="AC230 AC232:AC235">
    <cfRule type="cellIs" dxfId="83" priority="151" operator="equal">
      <formula>"Extremo"</formula>
    </cfRule>
    <cfRule type="cellIs" dxfId="82" priority="152" operator="equal">
      <formula>"Alto"</formula>
    </cfRule>
    <cfRule type="cellIs" dxfId="81" priority="153" operator="equal">
      <formula>"Moderado"</formula>
    </cfRule>
    <cfRule type="cellIs" dxfId="80" priority="154" operator="equal">
      <formula>"Bajo"</formula>
    </cfRule>
  </conditionalFormatting>
  <conditionalFormatting sqref="H236">
    <cfRule type="cellIs" dxfId="79" priority="146" operator="equal">
      <formula>"Muy Alta"</formula>
    </cfRule>
    <cfRule type="cellIs" dxfId="78" priority="147" operator="equal">
      <formula>"Alta"</formula>
    </cfRule>
    <cfRule type="cellIs" dxfId="77" priority="148" operator="equal">
      <formula>"Media"</formula>
    </cfRule>
    <cfRule type="cellIs" dxfId="76" priority="149" operator="equal">
      <formula>"Baja"</formula>
    </cfRule>
    <cfRule type="cellIs" dxfId="75" priority="150" operator="equal">
      <formula>"Muy Baja"</formula>
    </cfRule>
  </conditionalFormatting>
  <conditionalFormatting sqref="N236">
    <cfRule type="cellIs" dxfId="74" priority="142" operator="equal">
      <formula>"Extremo"</formula>
    </cfRule>
    <cfRule type="cellIs" dxfId="73" priority="143" operator="equal">
      <formula>"Alto"</formula>
    </cfRule>
    <cfRule type="cellIs" dxfId="72" priority="144" operator="equal">
      <formula>"Moderado"</formula>
    </cfRule>
    <cfRule type="cellIs" dxfId="71" priority="145" operator="equal">
      <formula>"Bajo"</formula>
    </cfRule>
  </conditionalFormatting>
  <conditionalFormatting sqref="Y236:Y241">
    <cfRule type="cellIs" dxfId="70" priority="137" operator="equal">
      <formula>"Muy Alta"</formula>
    </cfRule>
    <cfRule type="cellIs" dxfId="69" priority="138" operator="equal">
      <formula>"Alta"</formula>
    </cfRule>
    <cfRule type="cellIs" dxfId="68" priority="139" operator="equal">
      <formula>"Media"</formula>
    </cfRule>
    <cfRule type="cellIs" dxfId="67" priority="140" operator="equal">
      <formula>"Baja"</formula>
    </cfRule>
    <cfRule type="cellIs" dxfId="66" priority="141" operator="equal">
      <formula>"Muy Baja"</formula>
    </cfRule>
  </conditionalFormatting>
  <conditionalFormatting sqref="AA236:AA241">
    <cfRule type="cellIs" dxfId="65" priority="132" operator="equal">
      <formula>"Catastrófico"</formula>
    </cfRule>
    <cfRule type="cellIs" dxfId="64" priority="133" operator="equal">
      <formula>"Mayor"</formula>
    </cfRule>
    <cfRule type="cellIs" dxfId="63" priority="134" operator="equal">
      <formula>"Moderado"</formula>
    </cfRule>
    <cfRule type="cellIs" dxfId="62" priority="135" operator="equal">
      <formula>"Menor"</formula>
    </cfRule>
    <cfRule type="cellIs" dxfId="61" priority="136" operator="equal">
      <formula>"Leve"</formula>
    </cfRule>
  </conditionalFormatting>
  <conditionalFormatting sqref="AC236:AC241">
    <cfRule type="cellIs" dxfId="60" priority="128" operator="equal">
      <formula>"Extremo"</formula>
    </cfRule>
    <cfRule type="cellIs" dxfId="59" priority="129" operator="equal">
      <formula>"Alto"</formula>
    </cfRule>
    <cfRule type="cellIs" dxfId="58" priority="130" operator="equal">
      <formula>"Moderado"</formula>
    </cfRule>
    <cfRule type="cellIs" dxfId="57" priority="131" operator="equal">
      <formula>"Bajo"</formula>
    </cfRule>
  </conditionalFormatting>
  <conditionalFormatting sqref="K212:K241">
    <cfRule type="containsText" dxfId="56" priority="127" operator="containsText" text="❌">
      <formula>NOT(ISERROR(SEARCH("❌",K212)))</formula>
    </cfRule>
  </conditionalFormatting>
  <conditionalFormatting sqref="H224">
    <cfRule type="cellIs" dxfId="55" priority="122" operator="equal">
      <formula>"Muy Alta"</formula>
    </cfRule>
    <cfRule type="cellIs" dxfId="54" priority="123" operator="equal">
      <formula>"Alta"</formula>
    </cfRule>
    <cfRule type="cellIs" dxfId="53" priority="124" operator="equal">
      <formula>"Media"</formula>
    </cfRule>
    <cfRule type="cellIs" dxfId="52" priority="125" operator="equal">
      <formula>"Baja"</formula>
    </cfRule>
    <cfRule type="cellIs" dxfId="51" priority="126" operator="equal">
      <formula>"Muy Baja"</formula>
    </cfRule>
  </conditionalFormatting>
  <conditionalFormatting sqref="L224">
    <cfRule type="cellIs" dxfId="50" priority="117" operator="equal">
      <formula>"Catastrófico"</formula>
    </cfRule>
    <cfRule type="cellIs" dxfId="49" priority="118" operator="equal">
      <formula>"Mayor"</formula>
    </cfRule>
    <cfRule type="cellIs" dxfId="48" priority="119" operator="equal">
      <formula>"Moderado"</formula>
    </cfRule>
    <cfRule type="cellIs" dxfId="47" priority="120" operator="equal">
      <formula>"Menor"</formula>
    </cfRule>
    <cfRule type="cellIs" dxfId="46" priority="121" operator="equal">
      <formula>"Leve"</formula>
    </cfRule>
  </conditionalFormatting>
  <conditionalFormatting sqref="N224">
    <cfRule type="cellIs" dxfId="45" priority="113" operator="equal">
      <formula>"Extremo"</formula>
    </cfRule>
    <cfRule type="cellIs" dxfId="44" priority="114" operator="equal">
      <formula>"Alto"</formula>
    </cfRule>
    <cfRule type="cellIs" dxfId="43" priority="115" operator="equal">
      <formula>"Moderado"</formula>
    </cfRule>
    <cfRule type="cellIs" dxfId="42" priority="116" operator="equal">
      <formula>"Bajo"</formula>
    </cfRule>
  </conditionalFormatting>
  <conditionalFormatting sqref="Y224">
    <cfRule type="cellIs" dxfId="41" priority="108" operator="equal">
      <formula>"Muy Alta"</formula>
    </cfRule>
    <cfRule type="cellIs" dxfId="40" priority="109" operator="equal">
      <formula>"Alta"</formula>
    </cfRule>
    <cfRule type="cellIs" dxfId="39" priority="110" operator="equal">
      <formula>"Media"</formula>
    </cfRule>
    <cfRule type="cellIs" dxfId="38" priority="111" operator="equal">
      <formula>"Baja"</formula>
    </cfRule>
    <cfRule type="cellIs" dxfId="37" priority="112" operator="equal">
      <formula>"Muy Baja"</formula>
    </cfRule>
  </conditionalFormatting>
  <conditionalFormatting sqref="AA224">
    <cfRule type="cellIs" dxfId="36" priority="103" operator="equal">
      <formula>"Catastrófico"</formula>
    </cfRule>
    <cfRule type="cellIs" dxfId="35" priority="104" operator="equal">
      <formula>"Mayor"</formula>
    </cfRule>
    <cfRule type="cellIs" dxfId="34" priority="105" operator="equal">
      <formula>"Moderado"</formula>
    </cfRule>
    <cfRule type="cellIs" dxfId="33" priority="106" operator="equal">
      <formula>"Menor"</formula>
    </cfRule>
    <cfRule type="cellIs" dxfId="32" priority="107" operator="equal">
      <formula>"Leve"</formula>
    </cfRule>
  </conditionalFormatting>
  <conditionalFormatting sqref="AC224">
    <cfRule type="cellIs" dxfId="31" priority="99" operator="equal">
      <formula>"Extremo"</formula>
    </cfRule>
    <cfRule type="cellIs" dxfId="30" priority="100" operator="equal">
      <formula>"Alto"</formula>
    </cfRule>
    <cfRule type="cellIs" dxfId="29" priority="101" operator="equal">
      <formula>"Moderado"</formula>
    </cfRule>
    <cfRule type="cellIs" dxfId="28" priority="102" operator="equal">
      <formula>"Bajo"</formula>
    </cfRule>
  </conditionalFormatting>
  <conditionalFormatting sqref="H230">
    <cfRule type="cellIs" dxfId="27" priority="94" operator="equal">
      <formula>"Muy Alta"</formula>
    </cfRule>
    <cfRule type="cellIs" dxfId="26" priority="95" operator="equal">
      <formula>"Alta"</formula>
    </cfRule>
    <cfRule type="cellIs" dxfId="25" priority="96" operator="equal">
      <formula>"Media"</formula>
    </cfRule>
    <cfRule type="cellIs" dxfId="24" priority="97" operator="equal">
      <formula>"Baja"</formula>
    </cfRule>
    <cfRule type="cellIs" dxfId="23" priority="98" operator="equal">
      <formula>"Muy Baja"</formula>
    </cfRule>
  </conditionalFormatting>
  <conditionalFormatting sqref="L248 L254 L260">
    <cfRule type="cellIs" dxfId="22" priority="84" operator="equal">
      <formula>"Catastrófico"</formula>
    </cfRule>
    <cfRule type="cellIs" dxfId="21" priority="85" operator="equal">
      <formula>"Mayor"</formula>
    </cfRule>
    <cfRule type="cellIs" dxfId="20" priority="86" operator="equal">
      <formula>"Moderado"</formula>
    </cfRule>
    <cfRule type="cellIs" dxfId="19" priority="87" operator="equal">
      <formula>"Menor"</formula>
    </cfRule>
    <cfRule type="cellIs" dxfId="18" priority="88" operator="equal">
      <formula>"Leve"</formula>
    </cfRule>
  </conditionalFormatting>
  <conditionalFormatting sqref="N248">
    <cfRule type="cellIs" dxfId="17" priority="80" operator="equal">
      <formula>"Extremo"</formula>
    </cfRule>
    <cfRule type="cellIs" dxfId="16" priority="81" operator="equal">
      <formula>"Alto"</formula>
    </cfRule>
    <cfRule type="cellIs" dxfId="15" priority="82" operator="equal">
      <formula>"Moderado"</formula>
    </cfRule>
    <cfRule type="cellIs" dxfId="14" priority="83" operator="equal">
      <formula>"Bajo"</formula>
    </cfRule>
  </conditionalFormatting>
  <conditionalFormatting sqref="Y248 Y250:Y253">
    <cfRule type="cellIs" dxfId="13" priority="75" operator="equal">
      <formula>"Muy Alta"</formula>
    </cfRule>
    <cfRule type="cellIs" dxfId="12" priority="76" operator="equal">
      <formula>"Alta"</formula>
    </cfRule>
    <cfRule type="cellIs" dxfId="11" priority="77" operator="equal">
      <formula>"Media"</formula>
    </cfRule>
    <cfRule type="cellIs" dxfId="10" priority="78" operator="equal">
      <formula>"Baja"</formula>
    </cfRule>
    <cfRule type="cellIs" dxfId="9" priority="79" operator="equal">
      <formula>"Muy Baja"</formula>
    </cfRule>
  </conditionalFormatting>
  <conditionalFormatting sqref="AA248 AA250:AA253">
    <cfRule type="cellIs" dxfId="8" priority="70" operator="equal">
      <formula>"Catastrófico"</formula>
    </cfRule>
    <cfRule type="cellIs" dxfId="7" priority="71" operator="equal">
      <formula>"Mayor"</formula>
    </cfRule>
    <cfRule type="cellIs" dxfId="6" priority="72" operator="equal">
      <formula>"Moderado"</formula>
    </cfRule>
    <cfRule type="cellIs" dxfId="5" priority="73" operator="equal">
      <formula>"Menor"</formula>
    </cfRule>
    <cfRule type="cellIs" dxfId="4" priority="74" operator="equal">
      <formula>"Leve"</formula>
    </cfRule>
  </conditionalFormatting>
  <conditionalFormatting sqref="AC248 AC250:AC253">
    <cfRule type="cellIs" dxfId="3" priority="66" operator="equal">
      <formula>"Extremo"</formula>
    </cfRule>
    <cfRule type="cellIs" dxfId="2" priority="67" operator="equal">
      <formula>"Alto"</formula>
    </cfRule>
    <cfRule type="cellIs" dxfId="1" priority="68" operator="equal">
      <formula>"Moderado"</formula>
    </cfRule>
    <cfRule type="cellIs" dxfId="0" priority="69" operator="equal">
      <formula>"Bajo"</formula>
    </cfRule>
  </conditionalFormatting>
  <dataValidations count="15">
    <dataValidation type="custom" allowBlank="1" showInputMessage="1" showErrorMessage="1" error="Recuerde que las acciones se generan bajo la medida de mitigar el riesgo" sqref="AI28 AI30:AI33">
      <formula1>IF(OR(AD28=#REF!,AD28=#REF!,AD28=#REF!),ISBLANK(AD28),ISTEXT(AD28))</formula1>
    </dataValidation>
    <dataValidation type="custom" allowBlank="1" showInputMessage="1" showErrorMessage="1" error="Recuerde que las acciones se generan bajo la medida de mitigar el riesgo" sqref="AH28 AH30:AH33">
      <formula1>IF(OR(AD28=#REF!,AD28=#REF!,AD28=#REF!),ISBLANK(AD28),ISTEXT(AD28))</formula1>
    </dataValidation>
    <dataValidation type="custom" allowBlank="1" showInputMessage="1" showErrorMessage="1" error="Recuerde que las acciones se generan bajo la medida de mitigar el riesgo" sqref="AG28 AG30:AG33">
      <formula1>IF(OR(AD28=#REF!,AD28=#REF!,AD28=#REF!),ISBLANK(AD28),ISTEXT(AD28))</formula1>
    </dataValidation>
    <dataValidation type="custom" allowBlank="1" showInputMessage="1" showErrorMessage="1" error="Recuerde que las acciones se generan bajo la medida de mitigar el riesgo" sqref="AF28 AF30:AF33">
      <formula1>IF(OR(AD28=#REF!,AD28=#REF!,AD28=#REF!),ISBLANK(AD28),ISTEXT(AD28))</formula1>
    </dataValidation>
    <dataValidation type="custom" allowBlank="1" showInputMessage="1" showErrorMessage="1" error="Recuerde que las acciones se generan bajo la medida de mitigar el riesgo" sqref="AE28 AE30:AE33">
      <formula1>IF(OR(AD28=#REF!,AD28=#REF!,AD28=#REF!),ISBLANK(AD28),ISTEXT(AD28))</formula1>
    </dataValidation>
    <dataValidation type="list" allowBlank="1" showInputMessage="1" showErrorMessage="1" sqref="J28:J33">
      <formula1>#REF!</formula1>
    </dataValidation>
    <dataValidation type="list" allowBlank="1" showInputMessage="1" showErrorMessage="1" sqref="AD28 AD30:AD33">
      <formula1>#REF!</formula1>
    </dataValidation>
    <dataValidation type="list" allowBlank="1" showInputMessage="1" showErrorMessage="1" sqref="B28:B33">
      <formula1>#REF!</formula1>
    </dataValidation>
    <dataValidation type="list" allowBlank="1" showInputMessage="1" showErrorMessage="1" sqref="F28:F33">
      <formula1>#REF!</formula1>
    </dataValidation>
    <dataValidation type="list" allowBlank="1" showInputMessage="1" showErrorMessage="1" sqref="W28 W30:W33">
      <formula1>#REF!</formula1>
    </dataValidation>
    <dataValidation type="list" allowBlank="1" showInputMessage="1" showErrorMessage="1" sqref="AJ31:AJ32 AJ28">
      <formula1>#REF!</formula1>
    </dataValidation>
    <dataValidation type="list" allowBlank="1" showInputMessage="1" showErrorMessage="1" sqref="V28 V30:V33">
      <formula1>#REF!</formula1>
    </dataValidation>
    <dataValidation type="list" allowBlank="1" showInputMessage="1" showErrorMessage="1" sqref="U28 U30:U33">
      <formula1>#REF!</formula1>
    </dataValidation>
    <dataValidation type="list" allowBlank="1" showInputMessage="1" showErrorMessage="1" sqref="S28 S30:S33">
      <formula1>#REF!</formula1>
    </dataValidation>
    <dataValidation type="list" allowBlank="1" showInputMessage="1" showErrorMessage="1" sqref="R28 R30:R33">
      <formula1>#REF!</formula1>
    </dataValidation>
  </dataValidations>
  <pageMargins left="0.7" right="0.7" top="0.75" bottom="0.75" header="0.3" footer="0.3"/>
  <pageSetup scale="17" orientation="portrait" r:id="rId1"/>
  <rowBreaks count="1" manualBreakCount="1">
    <brk id="169" max="16383" man="1"/>
  </rowBreaks>
  <extLst>
    <ext xmlns:x14="http://schemas.microsoft.com/office/spreadsheetml/2009/9/main" uri="{CCE6A557-97BC-4b89-ADB6-D9C93CAAB3DF}">
      <x14:dataValidations xmlns:xm="http://schemas.microsoft.com/office/excel/2006/main" count="180">
        <x14:dataValidation type="custom" allowBlank="1" showInputMessage="1" showErrorMessage="1" error="Recuerde que las acciones se generan bajo la medida de mitigar el riesgo">
          <x14:formula1>
            <xm:f>IF(OR(AD10='G:\Plan Anticorrupción y Atenc al Ciudadano PAAC\2025\[1. Mapa Riesgos Planeación estrategica.xlsx]Opciones Tratamiento'!#REF!,AD10='G:\Plan Anticorrupción y Atenc al Ciudadano PAAC\2025\[1. Mapa Riesgos Planeación estrategica.xlsx]Opciones Tratamiento'!#REF!,AD10='G:\Plan Anticorrupción y Atenc al Ciudadano PAAC\2025\[1. Mapa Riesgos Planeación estrategica.xlsx]Opciones Tratamiento'!#REF!),ISBLANK(AD10),ISTEXT(AD10))</xm:f>
          </x14:formula1>
          <xm:sqref>AI18:AI21 AI10 AI12:AI16</xm:sqref>
        </x14:dataValidation>
        <x14:dataValidation type="custom" allowBlank="1" showInputMessage="1" showErrorMessage="1" error="Recuerde que las acciones se generan bajo la medida de mitigar el riesgo">
          <x14:formula1>
            <xm:f>IF(OR(AD10='G:\Plan Anticorrupción y Atenc al Ciudadano PAAC\2025\[1. Mapa Riesgos Planeación estrategica.xlsx]Opciones Tratamiento'!#REF!,AD10='G:\Plan Anticorrupción y Atenc al Ciudadano PAAC\2025\[1. Mapa Riesgos Planeación estrategica.xlsx]Opciones Tratamiento'!#REF!,AD10='G:\Plan Anticorrupción y Atenc al Ciudadano PAAC\2025\[1. Mapa Riesgos Planeación estrategica.xlsx]Opciones Tratamiento'!#REF!),ISBLANK(AD10),ISTEXT(AD10))</xm:f>
          </x14:formula1>
          <xm:sqref>AH18:AH21 AH10 AH12:AH16</xm:sqref>
        </x14:dataValidation>
        <x14:dataValidation type="custom" allowBlank="1" showInputMessage="1" showErrorMessage="1" error="Recuerde que las acciones se generan bajo la medida de mitigar el riesgo">
          <x14:formula1>
            <xm:f>IF(OR(AD10='G:\Plan Anticorrupción y Atenc al Ciudadano PAAC\2025\[1. Mapa Riesgos Planeación estrategica.xlsx]Opciones Tratamiento'!#REF!,AD10='G:\Plan Anticorrupción y Atenc al Ciudadano PAAC\2025\[1. Mapa Riesgos Planeación estrategica.xlsx]Opciones Tratamiento'!#REF!,AD10='G:\Plan Anticorrupción y Atenc al Ciudadano PAAC\2025\[1. Mapa Riesgos Planeación estrategica.xlsx]Opciones Tratamiento'!#REF!),ISBLANK(AD10),ISTEXT(AD10))</xm:f>
          </x14:formula1>
          <xm:sqref>AG18:AG21 AG10 AG12:AG16</xm:sqref>
        </x14:dataValidation>
        <x14:dataValidation type="custom" allowBlank="1" showInputMessage="1" showErrorMessage="1" error="Recuerde que las acciones se generan bajo la medida de mitigar el riesgo">
          <x14:formula1>
            <xm:f>IF(OR(AD10='G:\Plan Anticorrupción y Atenc al Ciudadano PAAC\2025\[1. Mapa Riesgos Planeación estrategica.xlsx]Opciones Tratamiento'!#REF!,AD10='G:\Plan Anticorrupción y Atenc al Ciudadano PAAC\2025\[1. Mapa Riesgos Planeación estrategica.xlsx]Opciones Tratamiento'!#REF!,AD10='G:\Plan Anticorrupción y Atenc al Ciudadano PAAC\2025\[1. Mapa Riesgos Planeación estrategica.xlsx]Opciones Tratamiento'!#REF!),ISBLANK(AD10),ISTEXT(AD10))</xm:f>
          </x14:formula1>
          <xm:sqref>AF18:AF21 AF10 AF12:AF16</xm:sqref>
        </x14:dataValidation>
        <x14:dataValidation type="custom" allowBlank="1" showInputMessage="1" showErrorMessage="1" error="Recuerde que las acciones se generan bajo la medida de mitigar el riesgo">
          <x14:formula1>
            <xm:f>IF(OR(AD10='G:\Plan Anticorrupción y Atenc al Ciudadano PAAC\2025\[1. Mapa Riesgos Planeación estrategica.xlsx]Opciones Tratamiento'!#REF!,AD10='G:\Plan Anticorrupción y Atenc al Ciudadano PAAC\2025\[1. Mapa Riesgos Planeación estrategica.xlsx]Opciones Tratamiento'!#REF!,AD10='G:\Plan Anticorrupción y Atenc al Ciudadano PAAC\2025\[1. Mapa Riesgos Planeación estrategica.xlsx]Opciones Tratamiento'!#REF!),ISBLANK(AD10),ISTEXT(AD10))</xm:f>
          </x14:formula1>
          <xm:sqref>AE18:AE21 AE10 AE12:AE16</xm:sqref>
        </x14:dataValidation>
        <x14:dataValidation type="list" allowBlank="1" showInputMessage="1" showErrorMessage="1">
          <x14:formula1>
            <xm:f>'G:\Plan Anticorrupción y Atenc al Ciudadano PAAC\2025\[1. Mapa Riesgos Planeación estrategica.xlsx]Tabla Impacto'!#REF!</xm:f>
          </x14:formula1>
          <xm:sqref>J10:J21</xm:sqref>
        </x14:dataValidation>
        <x14:dataValidation type="list" allowBlank="1" showInputMessage="1" showErrorMessage="1">
          <x14:formula1>
            <xm:f>'G:\Plan Anticorrupción y Atenc al Ciudadano PAAC\2025\[1. Mapa Riesgos Planeación estrategica.xlsx]Opciones Tratamiento'!#REF!</xm:f>
          </x14:formula1>
          <xm:sqref>AD10 AD12:AD16 AD18:AD21</xm:sqref>
        </x14:dataValidation>
        <x14:dataValidation type="list" allowBlank="1" showInputMessage="1" showErrorMessage="1">
          <x14:formula1>
            <xm:f>'G:\Plan Anticorrupción y Atenc al Ciudadano PAAC\2025\[1. Mapa Riesgos Planeación estrategica.xlsx]Opciones Tratamiento'!#REF!</xm:f>
          </x14:formula1>
          <xm:sqref>B10:B21</xm:sqref>
        </x14:dataValidation>
        <x14:dataValidation type="list" allowBlank="1" showInputMessage="1" showErrorMessage="1">
          <x14:formula1>
            <xm:f>'G:\Plan Anticorrupción y Atenc al Ciudadano PAAC\2025\[1. Mapa Riesgos Planeación estrategica.xlsx]Opciones Tratamiento'!#REF!</xm:f>
          </x14:formula1>
          <xm:sqref>F10:F21</xm:sqref>
        </x14:dataValidation>
        <x14:dataValidation type="list" allowBlank="1" showInputMessage="1" showErrorMessage="1">
          <x14:formula1>
            <xm:f>'G:\Plan Anticorrupción y Atenc al Ciudadano PAAC\2025\[1. Mapa Riesgos Planeación estrategica.xlsx]Tabla Valoración controles'!#REF!</xm:f>
          </x14:formula1>
          <xm:sqref>W10 W12:W16 W18:W21</xm:sqref>
        </x14:dataValidation>
        <x14:dataValidation type="list" allowBlank="1" showInputMessage="1" showErrorMessage="1">
          <x14:formula1>
            <xm:f>'G:\Plan Anticorrupción y Atenc al Ciudadano PAAC\2025\[1. Mapa Riesgos Planeación estrategica.xlsx]Opciones Tratamiento'!#REF!</xm:f>
          </x14:formula1>
          <xm:sqref>AJ16 AJ13:AJ14 AJ19:AJ20 AJ10</xm:sqref>
        </x14:dataValidation>
        <x14:dataValidation type="list" allowBlank="1" showInputMessage="1" showErrorMessage="1">
          <x14:formula1>
            <xm:f>'G:\Plan Anticorrupción y Atenc al Ciudadano PAAC\2025\[1. Mapa Riesgos Planeación estrategica.xlsx]Tabla Valoración controles'!#REF!</xm:f>
          </x14:formula1>
          <xm:sqref>V10 V12:V16 V18:V21</xm:sqref>
        </x14:dataValidation>
        <x14:dataValidation type="list" allowBlank="1" showInputMessage="1" showErrorMessage="1">
          <x14:formula1>
            <xm:f>'G:\Plan Anticorrupción y Atenc al Ciudadano PAAC\2025\[1. Mapa Riesgos Planeación estrategica.xlsx]Tabla Valoración controles'!#REF!</xm:f>
          </x14:formula1>
          <xm:sqref>U10 U12:U16 U18:U21</xm:sqref>
        </x14:dataValidation>
        <x14:dataValidation type="list" allowBlank="1" showInputMessage="1" showErrorMessage="1">
          <x14:formula1>
            <xm:f>'G:\Plan Anticorrupción y Atenc al Ciudadano PAAC\2025\[1. Mapa Riesgos Planeación estrategica.xlsx]Tabla Valoración controles'!#REF!</xm:f>
          </x14:formula1>
          <xm:sqref>S10 S12:S16 S18:S21</xm:sqref>
        </x14:dataValidation>
        <x14:dataValidation type="list" allowBlank="1" showInputMessage="1" showErrorMessage="1">
          <x14:formula1>
            <xm:f>'G:\Plan Anticorrupción y Atenc al Ciudadano PAAC\2025\[1. Mapa Riesgos Planeación estrategica.xlsx]Tabla Valoración controles'!#REF!</xm:f>
          </x14:formula1>
          <xm:sqref>R10 R12:R16 R18:R21</xm:sqref>
        </x14:dataValidation>
        <x14:dataValidation type="custom" allowBlank="1" showInputMessage="1" showErrorMessage="1" error="Recuerde que las acciones se generan bajo la medida de mitigar el riesgo">
          <x14:formula1>
            <xm:f>IF(OR(AD40='G:\Plan Anticorrupción y Atenc al Ciudadano PAAC\2025\[3. Mapa Riesgos Control Interno.xlsx]Opciones Tratamiento'!#REF!,AD40='G:\Plan Anticorrupción y Atenc al Ciudadano PAAC\2025\[3. Mapa Riesgos Control Interno.xlsx]Opciones Tratamiento'!#REF!,AD40='G:\Plan Anticorrupción y Atenc al Ciudadano PAAC\2025\[3. Mapa Riesgos Control Interno.xlsx]Opciones Tratamiento'!#REF!),ISBLANK(AD40),ISTEXT(AD40))</xm:f>
          </x14:formula1>
          <xm:sqref>AI40 AI42:AI47 AI57 AI49:AI53</xm:sqref>
        </x14:dataValidation>
        <x14:dataValidation type="custom" allowBlank="1" showInputMessage="1" showErrorMessage="1" error="Recuerde que las acciones se generan bajo la medida de mitigar el riesgo">
          <x14:formula1>
            <xm:f>IF(OR(AD40='G:\Plan Anticorrupción y Atenc al Ciudadano PAAC\2025\[3. Mapa Riesgos Control Interno.xlsx]Opciones Tratamiento'!#REF!,AD40='G:\Plan Anticorrupción y Atenc al Ciudadano PAAC\2025\[3. Mapa Riesgos Control Interno.xlsx]Opciones Tratamiento'!#REF!,AD40='G:\Plan Anticorrupción y Atenc al Ciudadano PAAC\2025\[3. Mapa Riesgos Control Interno.xlsx]Opciones Tratamiento'!#REF!),ISBLANK(AD40),ISTEXT(AD40))</xm:f>
          </x14:formula1>
          <xm:sqref>AH40 AH42:AH47 AH57 AH49:AH53</xm:sqref>
        </x14:dataValidation>
        <x14:dataValidation type="custom" allowBlank="1" showInputMessage="1" showErrorMessage="1" error="Recuerde que las acciones se generan bajo la medida de mitigar el riesgo">
          <x14:formula1>
            <xm:f>IF(OR(AD40='G:\Plan Anticorrupción y Atenc al Ciudadano PAAC\2025\[3. Mapa Riesgos Control Interno.xlsx]Opciones Tratamiento'!#REF!,AD40='G:\Plan Anticorrupción y Atenc al Ciudadano PAAC\2025\[3. Mapa Riesgos Control Interno.xlsx]Opciones Tratamiento'!#REF!,AD40='G:\Plan Anticorrupción y Atenc al Ciudadano PAAC\2025\[3. Mapa Riesgos Control Interno.xlsx]Opciones Tratamiento'!#REF!),ISBLANK(AD40),ISTEXT(AD40))</xm:f>
          </x14:formula1>
          <xm:sqref>AG40 AG42:AG47 AG57 AG49:AG53</xm:sqref>
        </x14:dataValidation>
        <x14:dataValidation type="custom" allowBlank="1" showInputMessage="1" showErrorMessage="1" error="Recuerde que las acciones se generan bajo la medida de mitigar el riesgo">
          <x14:formula1>
            <xm:f>IF(OR(AD40='G:\Plan Anticorrupción y Atenc al Ciudadano PAAC\2025\[3. Mapa Riesgos Control Interno.xlsx]Opciones Tratamiento'!#REF!,AD40='G:\Plan Anticorrupción y Atenc al Ciudadano PAAC\2025\[3. Mapa Riesgos Control Interno.xlsx]Opciones Tratamiento'!#REF!,AD40='G:\Plan Anticorrupción y Atenc al Ciudadano PAAC\2025\[3. Mapa Riesgos Control Interno.xlsx]Opciones Tratamiento'!#REF!),ISBLANK(AD40),ISTEXT(AD40))</xm:f>
          </x14:formula1>
          <xm:sqref>AF40 AF42:AF47 AF57 AF49:AF53</xm:sqref>
        </x14:dataValidation>
        <x14:dataValidation type="custom" allowBlank="1" showInputMessage="1" showErrorMessage="1" error="Recuerde que las acciones se generan bajo la medida de mitigar el riesgo">
          <x14:formula1>
            <xm:f>IF(OR(AD40='G:\Plan Anticorrupción y Atenc al Ciudadano PAAC\2025\[3. Mapa Riesgos Control Interno.xlsx]Opciones Tratamiento'!#REF!,AD40='G:\Plan Anticorrupción y Atenc al Ciudadano PAAC\2025\[3. Mapa Riesgos Control Interno.xlsx]Opciones Tratamiento'!#REF!,AD40='G:\Plan Anticorrupción y Atenc al Ciudadano PAAC\2025\[3. Mapa Riesgos Control Interno.xlsx]Opciones Tratamiento'!#REF!),ISBLANK(AD40),ISTEXT(AD40))</xm:f>
          </x14:formula1>
          <xm:sqref>AE40 AE42:AE47 AE57 AE49:AE53</xm:sqref>
        </x14:dataValidation>
        <x14:dataValidation type="list" allowBlank="1" showInputMessage="1" showErrorMessage="1">
          <x14:formula1>
            <xm:f>'G:\Plan Anticorrupción y Atenc al Ciudadano PAAC\2025\[3. Mapa Riesgos Control Interno.xlsx]Opciones Tratamiento'!#REF!</xm:f>
          </x14:formula1>
          <xm:sqref>AD40 AD42:AD47 AD57 AD49:AD53</xm:sqref>
        </x14:dataValidation>
        <x14:dataValidation type="list" allowBlank="1" showInputMessage="1" showErrorMessage="1">
          <x14:formula1>
            <xm:f>'G:\Plan Anticorrupción y Atenc al Ciudadano PAAC\2025\[3. Mapa Riesgos Control Interno.xlsx]Tabla Valoración controles'!#REF!</xm:f>
          </x14:formula1>
          <xm:sqref>W40 W42:W47 W57 W49:W53</xm:sqref>
        </x14:dataValidation>
        <x14:dataValidation type="list" allowBlank="1" showInputMessage="1" showErrorMessage="1">
          <x14:formula1>
            <xm:f>'G:\Plan Anticorrupción y Atenc al Ciudadano PAAC\2025\[3. Mapa Riesgos Control Interno.xlsx]Opciones Tratamiento'!#REF!</xm:f>
          </x14:formula1>
          <xm:sqref>AJ46:AJ47 AJ43:AJ44 AJ50:AJ51 AJ40 AJ57 AJ53</xm:sqref>
        </x14:dataValidation>
        <x14:dataValidation type="list" allowBlank="1" showInputMessage="1" showErrorMessage="1">
          <x14:formula1>
            <xm:f>'G:\Plan Anticorrupción y Atenc al Ciudadano PAAC\2025\[3. Mapa Riesgos Control Interno.xlsx]Tabla Valoración controles'!#REF!</xm:f>
          </x14:formula1>
          <xm:sqref>V40 V42:V47 V57 V49:V53</xm:sqref>
        </x14:dataValidation>
        <x14:dataValidation type="list" allowBlank="1" showInputMessage="1" showErrorMessage="1">
          <x14:formula1>
            <xm:f>'G:\Plan Anticorrupción y Atenc al Ciudadano PAAC\2025\[3. Mapa Riesgos Control Interno.xlsx]Tabla Valoración controles'!#REF!</xm:f>
          </x14:formula1>
          <xm:sqref>U40 U42:U47 U57 U49:U53</xm:sqref>
        </x14:dataValidation>
        <x14:dataValidation type="list" allowBlank="1" showInputMessage="1" showErrorMessage="1">
          <x14:formula1>
            <xm:f>'G:\Plan Anticorrupción y Atenc al Ciudadano PAAC\2025\[3. Mapa Riesgos Control Interno.xlsx]Tabla Valoración controles'!#REF!</xm:f>
          </x14:formula1>
          <xm:sqref>S40 S42:S47 S57 S49:S53</xm:sqref>
        </x14:dataValidation>
        <x14:dataValidation type="list" allowBlank="1" showInputMessage="1" showErrorMessage="1">
          <x14:formula1>
            <xm:f>'G:\Plan Anticorrupción y Atenc al Ciudadano PAAC\2025\[3. Mapa Riesgos Control Interno.xlsx]Tabla Valoración controles'!#REF!</xm:f>
          </x14:formula1>
          <xm:sqref>R40 R42:R47 R57 R49:R53</xm:sqref>
        </x14:dataValidation>
        <x14:dataValidation type="list" allowBlank="1" showInputMessage="1" showErrorMessage="1">
          <x14:formula1>
            <xm:f>'G:\Plan Anticorrupción y Atenc al Ciudadano PAAC\2025\[3. Mapa Riesgos Control Interno.xlsx]Tabla Impacto'!#REF!</xm:f>
          </x14:formula1>
          <xm:sqref>J40:J60</xm:sqref>
        </x14:dataValidation>
        <x14:dataValidation type="list" allowBlank="1" showInputMessage="1" showErrorMessage="1">
          <x14:formula1>
            <xm:f>'G:\Plan Anticorrupción y Atenc al Ciudadano PAAC\2025\[3. Mapa Riesgos Control Interno.xlsx]Opciones Tratamiento'!#REF!</xm:f>
          </x14:formula1>
          <xm:sqref>B40:B60</xm:sqref>
        </x14:dataValidation>
        <x14:dataValidation type="list" allowBlank="1" showInputMessage="1" showErrorMessage="1">
          <x14:formula1>
            <xm:f>'G:\Plan Anticorrupción y Atenc al Ciudadano PAAC\2025\[3. Mapa Riesgos Control Interno.xlsx]Opciones Tratamiento'!#REF!</xm:f>
          </x14:formula1>
          <xm:sqref>F40:F60</xm:sqref>
        </x14:dataValidation>
        <x14:dataValidation type="custom" allowBlank="1" showInputMessage="1" showErrorMessage="1" error="Recuerde que las acciones se generan bajo la medida de mitigar el riesgo">
          <x14:formula1>
            <xm:f>IF(OR(AD68='G:\Plan Anticorrupción y Atenc al Ciudadano PAAC\2025\[5. Mapa Riesgos programacion.xlsx]Opciones Tratamiento'!#REF!,AD68='G:\Plan Anticorrupción y Atenc al Ciudadano PAAC\2025\[5. Mapa Riesgos programacion.xlsx]Opciones Tratamiento'!#REF!,AD68='G:\Plan Anticorrupción y Atenc al Ciudadano PAAC\2025\[5. Mapa Riesgos programacion.xlsx]Opciones Tratamiento'!#REF!),ISBLANK(AD68),ISTEXT(AD68))</xm:f>
          </x14:formula1>
          <xm:sqref>AI68 AI70:AI74 AI76:AI79</xm:sqref>
        </x14:dataValidation>
        <x14:dataValidation type="custom" allowBlank="1" showInputMessage="1" showErrorMessage="1" error="Recuerde que las acciones se generan bajo la medida de mitigar el riesgo">
          <x14:formula1>
            <xm:f>IF(OR(AD68='G:\Plan Anticorrupción y Atenc al Ciudadano PAAC\2025\[5. Mapa Riesgos programacion.xlsx]Opciones Tratamiento'!#REF!,AD68='G:\Plan Anticorrupción y Atenc al Ciudadano PAAC\2025\[5. Mapa Riesgos programacion.xlsx]Opciones Tratamiento'!#REF!,AD68='G:\Plan Anticorrupción y Atenc al Ciudadano PAAC\2025\[5. Mapa Riesgos programacion.xlsx]Opciones Tratamiento'!#REF!),ISBLANK(AD68),ISTEXT(AD68))</xm:f>
          </x14:formula1>
          <xm:sqref>AH68 AH70:AH74 AH76:AH79</xm:sqref>
        </x14:dataValidation>
        <x14:dataValidation type="custom" allowBlank="1" showInputMessage="1" showErrorMessage="1" error="Recuerde que las acciones se generan bajo la medida de mitigar el riesgo">
          <x14:formula1>
            <xm:f>IF(OR(AD68='G:\Plan Anticorrupción y Atenc al Ciudadano PAAC\2025\[5. Mapa Riesgos programacion.xlsx]Opciones Tratamiento'!#REF!,AD68='G:\Plan Anticorrupción y Atenc al Ciudadano PAAC\2025\[5. Mapa Riesgos programacion.xlsx]Opciones Tratamiento'!#REF!,AD68='G:\Plan Anticorrupción y Atenc al Ciudadano PAAC\2025\[5. Mapa Riesgos programacion.xlsx]Opciones Tratamiento'!#REF!),ISBLANK(AD68),ISTEXT(AD68))</xm:f>
          </x14:formula1>
          <xm:sqref>AG68 AG70:AG74 AG76:AG79</xm:sqref>
        </x14:dataValidation>
        <x14:dataValidation type="custom" allowBlank="1" showInputMessage="1" showErrorMessage="1" error="Recuerde que las acciones se generan bajo la medida de mitigar el riesgo">
          <x14:formula1>
            <xm:f>IF(OR(AD68='G:\Plan Anticorrupción y Atenc al Ciudadano PAAC\2025\[5. Mapa Riesgos programacion.xlsx]Opciones Tratamiento'!#REF!,AD68='G:\Plan Anticorrupción y Atenc al Ciudadano PAAC\2025\[5. Mapa Riesgos programacion.xlsx]Opciones Tratamiento'!#REF!,AD68='G:\Plan Anticorrupción y Atenc al Ciudadano PAAC\2025\[5. Mapa Riesgos programacion.xlsx]Opciones Tratamiento'!#REF!),ISBLANK(AD68),ISTEXT(AD68))</xm:f>
          </x14:formula1>
          <xm:sqref>AF68 AF70:AF74 AF76:AF79</xm:sqref>
        </x14:dataValidation>
        <x14:dataValidation type="custom" allowBlank="1" showInputMessage="1" showErrorMessage="1" error="Recuerde que las acciones se generan bajo la medida de mitigar el riesgo">
          <x14:formula1>
            <xm:f>IF(OR(AD68='G:\Plan Anticorrupción y Atenc al Ciudadano PAAC\2025\[5. Mapa Riesgos programacion.xlsx]Opciones Tratamiento'!#REF!,AD68='G:\Plan Anticorrupción y Atenc al Ciudadano PAAC\2025\[5. Mapa Riesgos programacion.xlsx]Opciones Tratamiento'!#REF!,AD68='G:\Plan Anticorrupción y Atenc al Ciudadano PAAC\2025\[5. Mapa Riesgos programacion.xlsx]Opciones Tratamiento'!#REF!),ISBLANK(AD68),ISTEXT(AD68))</xm:f>
          </x14:formula1>
          <xm:sqref>AE68 AE70:AE74 AE76:AE79</xm:sqref>
        </x14:dataValidation>
        <x14:dataValidation type="list" allowBlank="1" showInputMessage="1" showErrorMessage="1">
          <x14:formula1>
            <xm:f>'G:\Plan Anticorrupción y Atenc al Ciudadano PAAC\2025\[5. Mapa Riesgos programacion.xlsx]Tabla Impacto'!#REF!</xm:f>
          </x14:formula1>
          <xm:sqref>J68:J79</xm:sqref>
        </x14:dataValidation>
        <x14:dataValidation type="list" allowBlank="1" showInputMessage="1" showErrorMessage="1">
          <x14:formula1>
            <xm:f>'G:\Plan Anticorrupción y Atenc al Ciudadano PAAC\2025\[5. Mapa Riesgos programacion.xlsx]Opciones Tratamiento'!#REF!</xm:f>
          </x14:formula1>
          <xm:sqref>AD68 AD70:AD74 AD76:AD79</xm:sqref>
        </x14:dataValidation>
        <x14:dataValidation type="list" allowBlank="1" showInputMessage="1" showErrorMessage="1">
          <x14:formula1>
            <xm:f>'G:\Plan Anticorrupción y Atenc al Ciudadano PAAC\2025\[5. Mapa Riesgos programacion.xlsx]Opciones Tratamiento'!#REF!</xm:f>
          </x14:formula1>
          <xm:sqref>B68:B79</xm:sqref>
        </x14:dataValidation>
        <x14:dataValidation type="list" allowBlank="1" showInputMessage="1" showErrorMessage="1">
          <x14:formula1>
            <xm:f>'G:\Plan Anticorrupción y Atenc al Ciudadano PAAC\2025\[5. Mapa Riesgos programacion.xlsx]Opciones Tratamiento'!#REF!</xm:f>
          </x14:formula1>
          <xm:sqref>F68:F79</xm:sqref>
        </x14:dataValidation>
        <x14:dataValidation type="list" allowBlank="1" showInputMessage="1" showErrorMessage="1">
          <x14:formula1>
            <xm:f>'G:\Plan Anticorrupción y Atenc al Ciudadano PAAC\2025\[5. Mapa Riesgos programacion.xlsx]Tabla Valoración controles'!#REF!</xm:f>
          </x14:formula1>
          <xm:sqref>W68 W70:W74 W76:W79</xm:sqref>
        </x14:dataValidation>
        <x14:dataValidation type="list" allowBlank="1" showInputMessage="1" showErrorMessage="1">
          <x14:formula1>
            <xm:f>'G:\Plan Anticorrupción y Atenc al Ciudadano PAAC\2025\[5. Mapa Riesgos programacion.xlsx]Opciones Tratamiento'!#REF!</xm:f>
          </x14:formula1>
          <xm:sqref>AJ74 AJ71:AJ72 AJ77:AJ78 AJ68</xm:sqref>
        </x14:dataValidation>
        <x14:dataValidation type="list" allowBlank="1" showInputMessage="1" showErrorMessage="1">
          <x14:formula1>
            <xm:f>'G:\Plan Anticorrupción y Atenc al Ciudadano PAAC\2025\[5. Mapa Riesgos programacion.xlsx]Tabla Valoración controles'!#REF!</xm:f>
          </x14:formula1>
          <xm:sqref>V68 V70:V74 V76:V79</xm:sqref>
        </x14:dataValidation>
        <x14:dataValidation type="list" allowBlank="1" showInputMessage="1" showErrorMessage="1">
          <x14:formula1>
            <xm:f>'G:\Plan Anticorrupción y Atenc al Ciudadano PAAC\2025\[5. Mapa Riesgos programacion.xlsx]Tabla Valoración controles'!#REF!</xm:f>
          </x14:formula1>
          <xm:sqref>U68 U70:U74 U76:U79</xm:sqref>
        </x14:dataValidation>
        <x14:dataValidation type="list" allowBlank="1" showInputMessage="1" showErrorMessage="1">
          <x14:formula1>
            <xm:f>'G:\Plan Anticorrupción y Atenc al Ciudadano PAAC\2025\[5. Mapa Riesgos programacion.xlsx]Tabla Valoración controles'!#REF!</xm:f>
          </x14:formula1>
          <xm:sqref>S68 S70:S74 S76:S79</xm:sqref>
        </x14:dataValidation>
        <x14:dataValidation type="list" allowBlank="1" showInputMessage="1" showErrorMessage="1">
          <x14:formula1>
            <xm:f>'G:\Plan Anticorrupción y Atenc al Ciudadano PAAC\2025\[5. Mapa Riesgos programacion.xlsx]Tabla Valoración controles'!#REF!</xm:f>
          </x14:formula1>
          <xm:sqref>R68 R70:R74 R76:R79</xm:sqref>
        </x14:dataValidation>
        <x14:dataValidation type="custom" allowBlank="1" showInputMessage="1" showErrorMessage="1" error="Recuerde que las acciones se generan bajo la medida de mitigar el riesgo">
          <x14:formula1>
            <xm:f>IF(OR(AD86='G:\Plan Anticorrupción y Atenc al Ciudadano PAAC\2025\[6. Mapa Riesgos produccion.xlsx]Opciones Tratamiento'!#REF!,AD86='G:\Plan Anticorrupción y Atenc al Ciudadano PAAC\2025\[6. Mapa Riesgos produccion.xlsx]Opciones Tratamiento'!#REF!,AD86='G:\Plan Anticorrupción y Atenc al Ciudadano PAAC\2025\[6. Mapa Riesgos produccion.xlsx]Opciones Tratamiento'!#REF!),ISBLANK(AD86),ISTEXT(AD86))</xm:f>
          </x14:formula1>
          <xm:sqref>AI94:AI97 AI86 AI88:AI92</xm:sqref>
        </x14:dataValidation>
        <x14:dataValidation type="custom" allowBlank="1" showInputMessage="1" showErrorMessage="1" error="Recuerde que las acciones se generan bajo la medida de mitigar el riesgo">
          <x14:formula1>
            <xm:f>IF(OR(AD86='G:\Plan Anticorrupción y Atenc al Ciudadano PAAC\2025\[6. Mapa Riesgos produccion.xlsx]Opciones Tratamiento'!#REF!,AD86='G:\Plan Anticorrupción y Atenc al Ciudadano PAAC\2025\[6. Mapa Riesgos produccion.xlsx]Opciones Tratamiento'!#REF!,AD86='G:\Plan Anticorrupción y Atenc al Ciudadano PAAC\2025\[6. Mapa Riesgos produccion.xlsx]Opciones Tratamiento'!#REF!),ISBLANK(AD86),ISTEXT(AD86))</xm:f>
          </x14:formula1>
          <xm:sqref>AH94:AH97 AH86 AH88:AH92</xm:sqref>
        </x14:dataValidation>
        <x14:dataValidation type="custom" allowBlank="1" showInputMessage="1" showErrorMessage="1" error="Recuerde que las acciones se generan bajo la medida de mitigar el riesgo">
          <x14:formula1>
            <xm:f>IF(OR(AD86='G:\Plan Anticorrupción y Atenc al Ciudadano PAAC\2025\[6. Mapa Riesgos produccion.xlsx]Opciones Tratamiento'!#REF!,AD86='G:\Plan Anticorrupción y Atenc al Ciudadano PAAC\2025\[6. Mapa Riesgos produccion.xlsx]Opciones Tratamiento'!#REF!,AD86='G:\Plan Anticorrupción y Atenc al Ciudadano PAAC\2025\[6. Mapa Riesgos produccion.xlsx]Opciones Tratamiento'!#REF!),ISBLANK(AD86),ISTEXT(AD86))</xm:f>
          </x14:formula1>
          <xm:sqref>AG94:AG97 AG86 AG88:AG92</xm:sqref>
        </x14:dataValidation>
        <x14:dataValidation type="custom" allowBlank="1" showInputMessage="1" showErrorMessage="1" error="Recuerde que las acciones se generan bajo la medida de mitigar el riesgo">
          <x14:formula1>
            <xm:f>IF(OR(AD86='G:\Plan Anticorrupción y Atenc al Ciudadano PAAC\2025\[6. Mapa Riesgos produccion.xlsx]Opciones Tratamiento'!#REF!,AD86='G:\Plan Anticorrupción y Atenc al Ciudadano PAAC\2025\[6. Mapa Riesgos produccion.xlsx]Opciones Tratamiento'!#REF!,AD86='G:\Plan Anticorrupción y Atenc al Ciudadano PAAC\2025\[6. Mapa Riesgos produccion.xlsx]Opciones Tratamiento'!#REF!),ISBLANK(AD86),ISTEXT(AD86))</xm:f>
          </x14:formula1>
          <xm:sqref>AF94:AF97 AF86 AF88:AF92</xm:sqref>
        </x14:dataValidation>
        <x14:dataValidation type="custom" allowBlank="1" showInputMessage="1" showErrorMessage="1" error="Recuerde que las acciones se generan bajo la medida de mitigar el riesgo">
          <x14:formula1>
            <xm:f>IF(OR(AD86='G:\Plan Anticorrupción y Atenc al Ciudadano PAAC\2025\[6. Mapa Riesgos produccion.xlsx]Opciones Tratamiento'!#REF!,AD86='G:\Plan Anticorrupción y Atenc al Ciudadano PAAC\2025\[6. Mapa Riesgos produccion.xlsx]Opciones Tratamiento'!#REF!,AD86='G:\Plan Anticorrupción y Atenc al Ciudadano PAAC\2025\[6. Mapa Riesgos produccion.xlsx]Opciones Tratamiento'!#REF!),ISBLANK(AD86),ISTEXT(AD86))</xm:f>
          </x14:formula1>
          <xm:sqref>AE94:AE97 AE86 AE88:AE92</xm:sqref>
        </x14:dataValidation>
        <x14:dataValidation type="list" allowBlank="1" showInputMessage="1" showErrorMessage="1">
          <x14:formula1>
            <xm:f>'G:\Plan Anticorrupción y Atenc al Ciudadano PAAC\2025\[6. Mapa Riesgos produccion.xlsx]Tabla Impacto'!#REF!</xm:f>
          </x14:formula1>
          <xm:sqref>J86:J97</xm:sqref>
        </x14:dataValidation>
        <x14:dataValidation type="list" allowBlank="1" showInputMessage="1" showErrorMessage="1">
          <x14:formula1>
            <xm:f>'G:\Plan Anticorrupción y Atenc al Ciudadano PAAC\2025\[6. Mapa Riesgos produccion.xlsx]Opciones Tratamiento'!#REF!</xm:f>
          </x14:formula1>
          <xm:sqref>AD86 AD88:AD92 AD94:AD97</xm:sqref>
        </x14:dataValidation>
        <x14:dataValidation type="list" allowBlank="1" showInputMessage="1" showErrorMessage="1">
          <x14:formula1>
            <xm:f>'G:\Plan Anticorrupción y Atenc al Ciudadano PAAC\2025\[6. Mapa Riesgos produccion.xlsx]Opciones Tratamiento'!#REF!</xm:f>
          </x14:formula1>
          <xm:sqref>B86:B97</xm:sqref>
        </x14:dataValidation>
        <x14:dataValidation type="list" allowBlank="1" showInputMessage="1" showErrorMessage="1">
          <x14:formula1>
            <xm:f>'G:\Plan Anticorrupción y Atenc al Ciudadano PAAC\2025\[6. Mapa Riesgos produccion.xlsx]Opciones Tratamiento'!#REF!</xm:f>
          </x14:formula1>
          <xm:sqref>F86:F97</xm:sqref>
        </x14:dataValidation>
        <x14:dataValidation type="list" allowBlank="1" showInputMessage="1" showErrorMessage="1">
          <x14:formula1>
            <xm:f>'G:\Plan Anticorrupción y Atenc al Ciudadano PAAC\2025\[6. Mapa Riesgos produccion.xlsx]Tabla Valoración controles'!#REF!</xm:f>
          </x14:formula1>
          <xm:sqref>W86 W88:W92 W94:W97</xm:sqref>
        </x14:dataValidation>
        <x14:dataValidation type="list" allowBlank="1" showInputMessage="1" showErrorMessage="1">
          <x14:formula1>
            <xm:f>'G:\Plan Anticorrupción y Atenc al Ciudadano PAAC\2025\[6. Mapa Riesgos produccion.xlsx]Opciones Tratamiento'!#REF!</xm:f>
          </x14:formula1>
          <xm:sqref>AJ92 AJ89:AJ90 AJ95:AJ96 AJ86</xm:sqref>
        </x14:dataValidation>
        <x14:dataValidation type="list" allowBlank="1" showInputMessage="1" showErrorMessage="1">
          <x14:formula1>
            <xm:f>'G:\Plan Anticorrupción y Atenc al Ciudadano PAAC\2025\[6. Mapa Riesgos produccion.xlsx]Tabla Valoración controles'!#REF!</xm:f>
          </x14:formula1>
          <xm:sqref>V86 V88:V92 V94:V97</xm:sqref>
        </x14:dataValidation>
        <x14:dataValidation type="list" allowBlank="1" showInputMessage="1" showErrorMessage="1">
          <x14:formula1>
            <xm:f>'G:\Plan Anticorrupción y Atenc al Ciudadano PAAC\2025\[6. Mapa Riesgos produccion.xlsx]Tabla Valoración controles'!#REF!</xm:f>
          </x14:formula1>
          <xm:sqref>U86 U88:U92 U94:U97</xm:sqref>
        </x14:dataValidation>
        <x14:dataValidation type="list" allowBlank="1" showInputMessage="1" showErrorMessage="1">
          <x14:formula1>
            <xm:f>'G:\Plan Anticorrupción y Atenc al Ciudadano PAAC\2025\[6. Mapa Riesgos produccion.xlsx]Tabla Valoración controles'!#REF!</xm:f>
          </x14:formula1>
          <xm:sqref>S86 S88:S92 S94:S97</xm:sqref>
        </x14:dataValidation>
        <x14:dataValidation type="list" allowBlank="1" showInputMessage="1" showErrorMessage="1">
          <x14:formula1>
            <xm:f>'G:\Plan Anticorrupción y Atenc al Ciudadano PAAC\2025\[6. Mapa Riesgos produccion.xlsx]Tabla Valoración controles'!#REF!</xm:f>
          </x14:formula1>
          <xm:sqref>R86 R88:R92 R94:R97</xm:sqref>
        </x14:dataValidation>
        <x14:dataValidation type="custom" allowBlank="1" showInputMessage="1" showErrorMessage="1" error="Recuerde que las acciones se generan bajo la medida de mitigar el riesgo">
          <x14:formula1>
            <xm:f>IF(OR(AD104='G:\Plan Anticorrupción y Atenc al Ciudadano PAAC\2025\[9. Mapa Riesgos Comercial 2024.xlsx]Opciones Tratamiento'!#REF!,AD104='G:\Plan Anticorrupción y Atenc al Ciudadano PAAC\2025\[9. Mapa Riesgos Comercial 2024.xlsx]Opciones Tratamiento'!#REF!,AD104='G:\Plan Anticorrupción y Atenc al Ciudadano PAAC\2025\[9. Mapa Riesgos Comercial 2024.xlsx]Opciones Tratamiento'!#REF!),ISBLANK(AD104),ISTEXT(AD104))</xm:f>
          </x14:formula1>
          <xm:sqref>AI112:AI115 AI104 AI106:AI110</xm:sqref>
        </x14:dataValidation>
        <x14:dataValidation type="custom" allowBlank="1" showInputMessage="1" showErrorMessage="1" error="Recuerde que las acciones se generan bajo la medida de mitigar el riesgo">
          <x14:formula1>
            <xm:f>IF(OR(AD104='G:\Plan Anticorrupción y Atenc al Ciudadano PAAC\2025\[9. Mapa Riesgos Comercial 2024.xlsx]Opciones Tratamiento'!#REF!,AD104='G:\Plan Anticorrupción y Atenc al Ciudadano PAAC\2025\[9. Mapa Riesgos Comercial 2024.xlsx]Opciones Tratamiento'!#REF!,AD104='G:\Plan Anticorrupción y Atenc al Ciudadano PAAC\2025\[9. Mapa Riesgos Comercial 2024.xlsx]Opciones Tratamiento'!#REF!),ISBLANK(AD104),ISTEXT(AD104))</xm:f>
          </x14:formula1>
          <xm:sqref>AH112:AH115 AH104 AH106:AH110</xm:sqref>
        </x14:dataValidation>
        <x14:dataValidation type="custom" allowBlank="1" showInputMessage="1" showErrorMessage="1" error="Recuerde que las acciones se generan bajo la medida de mitigar el riesgo">
          <x14:formula1>
            <xm:f>IF(OR(AD104='G:\Plan Anticorrupción y Atenc al Ciudadano PAAC\2025\[9. Mapa Riesgos Comercial 2024.xlsx]Opciones Tratamiento'!#REF!,AD104='G:\Plan Anticorrupción y Atenc al Ciudadano PAAC\2025\[9. Mapa Riesgos Comercial 2024.xlsx]Opciones Tratamiento'!#REF!,AD104='G:\Plan Anticorrupción y Atenc al Ciudadano PAAC\2025\[9. Mapa Riesgos Comercial 2024.xlsx]Opciones Tratamiento'!#REF!),ISBLANK(AD104),ISTEXT(AD104))</xm:f>
          </x14:formula1>
          <xm:sqref>AG112:AG115 AG104 AG106:AG110</xm:sqref>
        </x14:dataValidation>
        <x14:dataValidation type="custom" allowBlank="1" showInputMessage="1" showErrorMessage="1" error="Recuerde que las acciones se generan bajo la medida de mitigar el riesgo">
          <x14:formula1>
            <xm:f>IF(OR(AD104='G:\Plan Anticorrupción y Atenc al Ciudadano PAAC\2025\[9. Mapa Riesgos Comercial 2024.xlsx]Opciones Tratamiento'!#REF!,AD104='G:\Plan Anticorrupción y Atenc al Ciudadano PAAC\2025\[9. Mapa Riesgos Comercial 2024.xlsx]Opciones Tratamiento'!#REF!,AD104='G:\Plan Anticorrupción y Atenc al Ciudadano PAAC\2025\[9. Mapa Riesgos Comercial 2024.xlsx]Opciones Tratamiento'!#REF!),ISBLANK(AD104),ISTEXT(AD104))</xm:f>
          </x14:formula1>
          <xm:sqref>AF112:AF115 AF104 AF106:AF110</xm:sqref>
        </x14:dataValidation>
        <x14:dataValidation type="custom" allowBlank="1" showInputMessage="1" showErrorMessage="1" error="Recuerde que las acciones se generan bajo la medida de mitigar el riesgo">
          <x14:formula1>
            <xm:f>IF(OR(AD104='G:\Plan Anticorrupción y Atenc al Ciudadano PAAC\2025\[9. Mapa Riesgos Comercial 2024.xlsx]Opciones Tratamiento'!#REF!,AD104='G:\Plan Anticorrupción y Atenc al Ciudadano PAAC\2025\[9. Mapa Riesgos Comercial 2024.xlsx]Opciones Tratamiento'!#REF!,AD104='G:\Plan Anticorrupción y Atenc al Ciudadano PAAC\2025\[9. Mapa Riesgos Comercial 2024.xlsx]Opciones Tratamiento'!#REF!),ISBLANK(AD104),ISTEXT(AD104))</xm:f>
          </x14:formula1>
          <xm:sqref>AE112:AE115 AE104 AE106:AE110</xm:sqref>
        </x14:dataValidation>
        <x14:dataValidation type="list" allowBlank="1" showInputMessage="1" showErrorMessage="1">
          <x14:formula1>
            <xm:f>'G:\Plan Anticorrupción y Atenc al Ciudadano PAAC\2025\[9. Mapa Riesgos Comercial 2024.xlsx]Tabla Impacto'!#REF!</xm:f>
          </x14:formula1>
          <xm:sqref>J104:J115</xm:sqref>
        </x14:dataValidation>
        <x14:dataValidation type="list" allowBlank="1" showInputMessage="1" showErrorMessage="1">
          <x14:formula1>
            <xm:f>'G:\Plan Anticorrupción y Atenc al Ciudadano PAAC\2025\[9. Mapa Riesgos Comercial 2024.xlsx]Opciones Tratamiento'!#REF!</xm:f>
          </x14:formula1>
          <xm:sqref>AD104 AD106:AD110 AD112:AD115</xm:sqref>
        </x14:dataValidation>
        <x14:dataValidation type="list" allowBlank="1" showInputMessage="1" showErrorMessage="1">
          <x14:formula1>
            <xm:f>'G:\Plan Anticorrupción y Atenc al Ciudadano PAAC\2025\[9. Mapa Riesgos Comercial 2024.xlsx]Opciones Tratamiento'!#REF!</xm:f>
          </x14:formula1>
          <xm:sqref>B104:B115</xm:sqref>
        </x14:dataValidation>
        <x14:dataValidation type="list" allowBlank="1" showInputMessage="1" showErrorMessage="1">
          <x14:formula1>
            <xm:f>'G:\Plan Anticorrupción y Atenc al Ciudadano PAAC\2025\[9. Mapa Riesgos Comercial 2024.xlsx]Opciones Tratamiento'!#REF!</xm:f>
          </x14:formula1>
          <xm:sqref>F104:F115</xm:sqref>
        </x14:dataValidation>
        <x14:dataValidation type="list" allowBlank="1" showInputMessage="1" showErrorMessage="1">
          <x14:formula1>
            <xm:f>'G:\Plan Anticorrupción y Atenc al Ciudadano PAAC\2025\[9. Mapa Riesgos Comercial 2024.xlsx]Tabla Valoración controles'!#REF!</xm:f>
          </x14:formula1>
          <xm:sqref>W104 W106:W110 W112:W115</xm:sqref>
        </x14:dataValidation>
        <x14:dataValidation type="list" allowBlank="1" showInputMessage="1" showErrorMessage="1">
          <x14:formula1>
            <xm:f>'G:\Plan Anticorrupción y Atenc al Ciudadano PAAC\2025\[9. Mapa Riesgos Comercial 2024.xlsx]Opciones Tratamiento'!#REF!</xm:f>
          </x14:formula1>
          <xm:sqref>AJ110 AJ107:AJ108 AJ113:AJ114 AJ104</xm:sqref>
        </x14:dataValidation>
        <x14:dataValidation type="list" allowBlank="1" showInputMessage="1" showErrorMessage="1">
          <x14:formula1>
            <xm:f>'G:\Plan Anticorrupción y Atenc al Ciudadano PAAC\2025\[9. Mapa Riesgos Comercial 2024.xlsx]Tabla Valoración controles'!#REF!</xm:f>
          </x14:formula1>
          <xm:sqref>V104 V106:V110 V112:V115</xm:sqref>
        </x14:dataValidation>
        <x14:dataValidation type="list" allowBlank="1" showInputMessage="1" showErrorMessage="1">
          <x14:formula1>
            <xm:f>'G:\Plan Anticorrupción y Atenc al Ciudadano PAAC\2025\[9. Mapa Riesgos Comercial 2024.xlsx]Tabla Valoración controles'!#REF!</xm:f>
          </x14:formula1>
          <xm:sqref>U104 U106:U110 U112:U115</xm:sqref>
        </x14:dataValidation>
        <x14:dataValidation type="list" allowBlank="1" showInputMessage="1" showErrorMessage="1">
          <x14:formula1>
            <xm:f>'G:\Plan Anticorrupción y Atenc al Ciudadano PAAC\2025\[9. Mapa Riesgos Comercial 2024.xlsx]Tabla Valoración controles'!#REF!</xm:f>
          </x14:formula1>
          <xm:sqref>S104 S106:S110 S112:S115</xm:sqref>
        </x14:dataValidation>
        <x14:dataValidation type="list" allowBlank="1" showInputMessage="1" showErrorMessage="1">
          <x14:formula1>
            <xm:f>'G:\Plan Anticorrupción y Atenc al Ciudadano PAAC\2025\[9. Mapa Riesgos Comercial 2024.xlsx]Tabla Valoración controles'!#REF!</xm:f>
          </x14:formula1>
          <xm:sqref>R104 R106:R110 R112:R115</xm:sqref>
        </x14:dataValidation>
        <x14:dataValidation type="list" allowBlank="1" showInputMessage="1" showErrorMessage="1">
          <x14:formula1>
            <xm:f>'G:\Plan Anticorrupción y Atenc al Ciudadano PAAC\2025\[12. Mapa Riesgos Gestion de Emisión y Trasmision.xlsx]Tabla Impacto'!#REF!</xm:f>
          </x14:formula1>
          <xm:sqref>J122:J127</xm:sqref>
        </x14:dataValidation>
        <x14:dataValidation type="list" allowBlank="1" showInputMessage="1" showErrorMessage="1">
          <x14:formula1>
            <xm:f>'G:\Plan Anticorrupción y Atenc al Ciudadano PAAC\2025\[12. Mapa Riesgos Gestion de Emisión y Trasmision.xlsx]Opciones Tratamiento'!#REF!</xm:f>
          </x14:formula1>
          <xm:sqref>B122:B127</xm:sqref>
        </x14:dataValidation>
        <x14:dataValidation type="list" allowBlank="1" showInputMessage="1" showErrorMessage="1">
          <x14:formula1>
            <xm:f>'G:\Plan Anticorrupción y Atenc al Ciudadano PAAC\2025\[12. Mapa Riesgos Gestion de Emisión y Trasmision.xlsx]Opciones Tratamiento'!#REF!</xm:f>
          </x14:formula1>
          <xm:sqref>F122:F127</xm:sqref>
        </x14:dataValidation>
        <x14:dataValidation type="custom" allowBlank="1" showInputMessage="1" showErrorMessage="1" error="Recuerde que las acciones se generan bajo la medida de mitigar el riesgo">
          <x14:formula1>
            <xm:f>IF(OR(AD122='G:\Plan Anticorrupción y Atenc al Ciudadano PAAC\2025\[12. Mapa Riesgos Gestion de Emisión y Trasmision.xlsx]Opciones Tratamiento'!#REF!,AD122='G:\Plan Anticorrupción y Atenc al Ciudadano PAAC\2025\[12. Mapa Riesgos Gestion de Emisión y Trasmision.xlsx]Opciones Tratamiento'!#REF!,AD122='G:\Plan Anticorrupción y Atenc al Ciudadano PAAC\2025\[12. Mapa Riesgos Gestion de Emisión y Trasmision.xlsx]Opciones Tratamiento'!#REF!),ISBLANK(AD122),ISTEXT(AD122))</xm:f>
          </x14:formula1>
          <xm:sqref>AI122 AI124:AI127</xm:sqref>
        </x14:dataValidation>
        <x14:dataValidation type="custom" allowBlank="1" showInputMessage="1" showErrorMessage="1" error="Recuerde que las acciones se generan bajo la medida de mitigar el riesgo">
          <x14:formula1>
            <xm:f>IF(OR(AD122='G:\Plan Anticorrupción y Atenc al Ciudadano PAAC\2025\[12. Mapa Riesgos Gestion de Emisión y Trasmision.xlsx]Opciones Tratamiento'!#REF!,AD122='G:\Plan Anticorrupción y Atenc al Ciudadano PAAC\2025\[12. Mapa Riesgos Gestion de Emisión y Trasmision.xlsx]Opciones Tratamiento'!#REF!,AD122='G:\Plan Anticorrupción y Atenc al Ciudadano PAAC\2025\[12. Mapa Riesgos Gestion de Emisión y Trasmision.xlsx]Opciones Tratamiento'!#REF!),ISBLANK(AD122),ISTEXT(AD122))</xm:f>
          </x14:formula1>
          <xm:sqref>AH122 AH124:AH127</xm:sqref>
        </x14:dataValidation>
        <x14:dataValidation type="custom" allowBlank="1" showInputMessage="1" showErrorMessage="1" error="Recuerde que las acciones se generan bajo la medida de mitigar el riesgo">
          <x14:formula1>
            <xm:f>IF(OR(AD122='G:\Plan Anticorrupción y Atenc al Ciudadano PAAC\2025\[12. Mapa Riesgos Gestion de Emisión y Trasmision.xlsx]Opciones Tratamiento'!#REF!,AD122='G:\Plan Anticorrupción y Atenc al Ciudadano PAAC\2025\[12. Mapa Riesgos Gestion de Emisión y Trasmision.xlsx]Opciones Tratamiento'!#REF!,AD122='G:\Plan Anticorrupción y Atenc al Ciudadano PAAC\2025\[12. Mapa Riesgos Gestion de Emisión y Trasmision.xlsx]Opciones Tratamiento'!#REF!),ISBLANK(AD122),ISTEXT(AD122))</xm:f>
          </x14:formula1>
          <xm:sqref>AG122 AG124:AG127</xm:sqref>
        </x14:dataValidation>
        <x14:dataValidation type="custom" allowBlank="1" showInputMessage="1" showErrorMessage="1" error="Recuerde que las acciones se generan bajo la medida de mitigar el riesgo">
          <x14:formula1>
            <xm:f>IF(OR(AD122='G:\Plan Anticorrupción y Atenc al Ciudadano PAAC\2025\[12. Mapa Riesgos Gestion de Emisión y Trasmision.xlsx]Opciones Tratamiento'!#REF!,AD122='G:\Plan Anticorrupción y Atenc al Ciudadano PAAC\2025\[12. Mapa Riesgos Gestion de Emisión y Trasmision.xlsx]Opciones Tratamiento'!#REF!,AD122='G:\Plan Anticorrupción y Atenc al Ciudadano PAAC\2025\[12. Mapa Riesgos Gestion de Emisión y Trasmision.xlsx]Opciones Tratamiento'!#REF!),ISBLANK(AD122),ISTEXT(AD122))</xm:f>
          </x14:formula1>
          <xm:sqref>AF122 AF124:AF127</xm:sqref>
        </x14:dataValidation>
        <x14:dataValidation type="custom" allowBlank="1" showInputMessage="1" showErrorMessage="1" error="Recuerde que las acciones se generan bajo la medida de mitigar el riesgo">
          <x14:formula1>
            <xm:f>IF(OR(AD122='G:\Plan Anticorrupción y Atenc al Ciudadano PAAC\2025\[12. Mapa Riesgos Gestion de Emisión y Trasmision.xlsx]Opciones Tratamiento'!#REF!,AD122='G:\Plan Anticorrupción y Atenc al Ciudadano PAAC\2025\[12. Mapa Riesgos Gestion de Emisión y Trasmision.xlsx]Opciones Tratamiento'!#REF!,AD122='G:\Plan Anticorrupción y Atenc al Ciudadano PAAC\2025\[12. Mapa Riesgos Gestion de Emisión y Trasmision.xlsx]Opciones Tratamiento'!#REF!),ISBLANK(AD122),ISTEXT(AD122))</xm:f>
          </x14:formula1>
          <xm:sqref>AE122 AE124:AE127</xm:sqref>
        </x14:dataValidation>
        <x14:dataValidation type="list" allowBlank="1" showInputMessage="1" showErrorMessage="1">
          <x14:formula1>
            <xm:f>'G:\Plan Anticorrupción y Atenc al Ciudadano PAAC\2025\[12. Mapa Riesgos Gestion de Emisión y Trasmision.xlsx]Opciones Tratamiento'!#REF!</xm:f>
          </x14:formula1>
          <xm:sqref>AD122 AD124:AD127</xm:sqref>
        </x14:dataValidation>
        <x14:dataValidation type="list" allowBlank="1" showInputMessage="1" showErrorMessage="1">
          <x14:formula1>
            <xm:f>'G:\Plan Anticorrupción y Atenc al Ciudadano PAAC\2025\[12. Mapa Riesgos Gestion de Emisión y Trasmision.xlsx]Tabla Valoración controles'!#REF!</xm:f>
          </x14:formula1>
          <xm:sqref>W122 W124:W127</xm:sqref>
        </x14:dataValidation>
        <x14:dataValidation type="list" allowBlank="1" showInputMessage="1" showErrorMessage="1">
          <x14:formula1>
            <xm:f>'G:\Plan Anticorrupción y Atenc al Ciudadano PAAC\2025\[12. Mapa Riesgos Gestion de Emisión y Trasmision.xlsx]Opciones Tratamiento'!#REF!</xm:f>
          </x14:formula1>
          <xm:sqref>AJ125:AJ126 AJ122</xm:sqref>
        </x14:dataValidation>
        <x14:dataValidation type="list" allowBlank="1" showInputMessage="1" showErrorMessage="1">
          <x14:formula1>
            <xm:f>'G:\Plan Anticorrupción y Atenc al Ciudadano PAAC\2025\[12. Mapa Riesgos Gestion de Emisión y Trasmision.xlsx]Tabla Valoración controles'!#REF!</xm:f>
          </x14:formula1>
          <xm:sqref>V122 V124:V127</xm:sqref>
        </x14:dataValidation>
        <x14:dataValidation type="list" allowBlank="1" showInputMessage="1" showErrorMessage="1">
          <x14:formula1>
            <xm:f>'G:\Plan Anticorrupción y Atenc al Ciudadano PAAC\2025\[12. Mapa Riesgos Gestion de Emisión y Trasmision.xlsx]Tabla Valoración controles'!#REF!</xm:f>
          </x14:formula1>
          <xm:sqref>U122 U124:U127</xm:sqref>
        </x14:dataValidation>
        <x14:dataValidation type="list" allowBlank="1" showInputMessage="1" showErrorMessage="1">
          <x14:formula1>
            <xm:f>'G:\Plan Anticorrupción y Atenc al Ciudadano PAAC\2025\[12. Mapa Riesgos Gestion de Emisión y Trasmision.xlsx]Tabla Valoración controles'!#REF!</xm:f>
          </x14:formula1>
          <xm:sqref>S122 S124:S127</xm:sqref>
        </x14:dataValidation>
        <x14:dataValidation type="list" allowBlank="1" showInputMessage="1" showErrorMessage="1">
          <x14:formula1>
            <xm:f>'G:\Plan Anticorrupción y Atenc al Ciudadano PAAC\2025\[12. Mapa Riesgos Gestion de Emisión y Trasmision.xlsx]Tabla Valoración controles'!#REF!</xm:f>
          </x14:formula1>
          <xm:sqref>R122 R124:R127</xm:sqref>
        </x14:dataValidation>
        <x14:dataValidation type="list" allowBlank="1" showInputMessage="1" showErrorMessage="1">
          <x14:formula1>
            <xm:f>'G:\Plan Anticorrupción y Atenc al Ciudadano PAAC\2025\[13. Mapa Riesgos Operativa y Tecno.xlsx]Tabla Impacto'!#REF!</xm:f>
          </x14:formula1>
          <xm:sqref>J134:J139</xm:sqref>
        </x14:dataValidation>
        <x14:dataValidation type="list" allowBlank="1" showInputMessage="1" showErrorMessage="1">
          <x14:formula1>
            <xm:f>'G:\Plan Anticorrupción y Atenc al Ciudadano PAAC\2025\[13. Mapa Riesgos Operativa y Tecno.xlsx]Opciones Tratamiento'!#REF!</xm:f>
          </x14:formula1>
          <xm:sqref>B134:B139</xm:sqref>
        </x14:dataValidation>
        <x14:dataValidation type="list" allowBlank="1" showInputMessage="1" showErrorMessage="1">
          <x14:formula1>
            <xm:f>'G:\Plan Anticorrupción y Atenc al Ciudadano PAAC\2025\[13. Mapa Riesgos Operativa y Tecno.xlsx]Opciones Tratamiento'!#REF!</xm:f>
          </x14:formula1>
          <xm:sqref>F134:F139</xm:sqref>
        </x14:dataValidation>
        <x14:dataValidation type="custom" allowBlank="1" showInputMessage="1" showErrorMessage="1" error="Recuerde que las acciones se generan bajo la medida de mitigar el riesgo">
          <x14:formula1>
            <xm:f>IF(OR(AD134='G:\Plan Anticorrupción y Atenc al Ciudadano PAAC\2025\[13. Mapa Riesgos Operativa y Tecno.xlsx]Opciones Tratamiento'!#REF!,AD134='G:\Plan Anticorrupción y Atenc al Ciudadano PAAC\2025\[13. Mapa Riesgos Operativa y Tecno.xlsx]Opciones Tratamiento'!#REF!,AD134='G:\Plan Anticorrupción y Atenc al Ciudadano PAAC\2025\[13. Mapa Riesgos Operativa y Tecno.xlsx]Opciones Tratamiento'!#REF!),ISBLANK(AD134),ISTEXT(AD134))</xm:f>
          </x14:formula1>
          <xm:sqref>AI134 AI136:AI139</xm:sqref>
        </x14:dataValidation>
        <x14:dataValidation type="custom" allowBlank="1" showInputMessage="1" showErrorMessage="1" error="Recuerde que las acciones se generan bajo la medida de mitigar el riesgo">
          <x14:formula1>
            <xm:f>IF(OR(AD134='G:\Plan Anticorrupción y Atenc al Ciudadano PAAC\2025\[13. Mapa Riesgos Operativa y Tecno.xlsx]Opciones Tratamiento'!#REF!,AD134='G:\Plan Anticorrupción y Atenc al Ciudadano PAAC\2025\[13. Mapa Riesgos Operativa y Tecno.xlsx]Opciones Tratamiento'!#REF!,AD134='G:\Plan Anticorrupción y Atenc al Ciudadano PAAC\2025\[13. Mapa Riesgos Operativa y Tecno.xlsx]Opciones Tratamiento'!#REF!),ISBLANK(AD134),ISTEXT(AD134))</xm:f>
          </x14:formula1>
          <xm:sqref>AH134 AH136:AH139</xm:sqref>
        </x14:dataValidation>
        <x14:dataValidation type="custom" allowBlank="1" showInputMessage="1" showErrorMessage="1" error="Recuerde que las acciones se generan bajo la medida de mitigar el riesgo">
          <x14:formula1>
            <xm:f>IF(OR(AD134='G:\Plan Anticorrupción y Atenc al Ciudadano PAAC\2025\[13. Mapa Riesgos Operativa y Tecno.xlsx]Opciones Tratamiento'!#REF!,AD134='G:\Plan Anticorrupción y Atenc al Ciudadano PAAC\2025\[13. Mapa Riesgos Operativa y Tecno.xlsx]Opciones Tratamiento'!#REF!,AD134='G:\Plan Anticorrupción y Atenc al Ciudadano PAAC\2025\[13. Mapa Riesgos Operativa y Tecno.xlsx]Opciones Tratamiento'!#REF!),ISBLANK(AD134),ISTEXT(AD134))</xm:f>
          </x14:formula1>
          <xm:sqref>AG134 AG136:AG139</xm:sqref>
        </x14:dataValidation>
        <x14:dataValidation type="custom" allowBlank="1" showInputMessage="1" showErrorMessage="1" error="Recuerde que las acciones se generan bajo la medida de mitigar el riesgo">
          <x14:formula1>
            <xm:f>IF(OR(AD134='G:\Plan Anticorrupción y Atenc al Ciudadano PAAC\2025\[13. Mapa Riesgos Operativa y Tecno.xlsx]Opciones Tratamiento'!#REF!,AD134='G:\Plan Anticorrupción y Atenc al Ciudadano PAAC\2025\[13. Mapa Riesgos Operativa y Tecno.xlsx]Opciones Tratamiento'!#REF!,AD134='G:\Plan Anticorrupción y Atenc al Ciudadano PAAC\2025\[13. Mapa Riesgos Operativa y Tecno.xlsx]Opciones Tratamiento'!#REF!),ISBLANK(AD134),ISTEXT(AD134))</xm:f>
          </x14:formula1>
          <xm:sqref>AF134 AF136:AF139</xm:sqref>
        </x14:dataValidation>
        <x14:dataValidation type="custom" allowBlank="1" showInputMessage="1" showErrorMessage="1" error="Recuerde que las acciones se generan bajo la medida de mitigar el riesgo">
          <x14:formula1>
            <xm:f>IF(OR(AD134='G:\Plan Anticorrupción y Atenc al Ciudadano PAAC\2025\[13. Mapa Riesgos Operativa y Tecno.xlsx]Opciones Tratamiento'!#REF!,AD134='G:\Plan Anticorrupción y Atenc al Ciudadano PAAC\2025\[13. Mapa Riesgos Operativa y Tecno.xlsx]Opciones Tratamiento'!#REF!,AD134='G:\Plan Anticorrupción y Atenc al Ciudadano PAAC\2025\[13. Mapa Riesgos Operativa y Tecno.xlsx]Opciones Tratamiento'!#REF!),ISBLANK(AD134),ISTEXT(AD134))</xm:f>
          </x14:formula1>
          <xm:sqref>AE134 AE136:AE139</xm:sqref>
        </x14:dataValidation>
        <x14:dataValidation type="list" allowBlank="1" showInputMessage="1" showErrorMessage="1">
          <x14:formula1>
            <xm:f>'G:\Plan Anticorrupción y Atenc al Ciudadano PAAC\2025\[13. Mapa Riesgos Operativa y Tecno.xlsx]Opciones Tratamiento'!#REF!</xm:f>
          </x14:formula1>
          <xm:sqref>AD134 AD136:AD139</xm:sqref>
        </x14:dataValidation>
        <x14:dataValidation type="list" allowBlank="1" showInputMessage="1" showErrorMessage="1">
          <x14:formula1>
            <xm:f>'G:\Plan Anticorrupción y Atenc al Ciudadano PAAC\2025\[13. Mapa Riesgos Operativa y Tecno.xlsx]Tabla Valoración controles'!#REF!</xm:f>
          </x14:formula1>
          <xm:sqref>W134 W136:W139</xm:sqref>
        </x14:dataValidation>
        <x14:dataValidation type="list" allowBlank="1" showInputMessage="1" showErrorMessage="1">
          <x14:formula1>
            <xm:f>'G:\Plan Anticorrupción y Atenc al Ciudadano PAAC\2025\[13. Mapa Riesgos Operativa y Tecno.xlsx]Opciones Tratamiento'!#REF!</xm:f>
          </x14:formula1>
          <xm:sqref>AJ137:AJ138 AJ134</xm:sqref>
        </x14:dataValidation>
        <x14:dataValidation type="list" allowBlank="1" showInputMessage="1" showErrorMessage="1">
          <x14:formula1>
            <xm:f>'G:\Plan Anticorrupción y Atenc al Ciudadano PAAC\2025\[13. Mapa Riesgos Operativa y Tecno.xlsx]Tabla Valoración controles'!#REF!</xm:f>
          </x14:formula1>
          <xm:sqref>V134 V136:V139</xm:sqref>
        </x14:dataValidation>
        <x14:dataValidation type="list" allowBlank="1" showInputMessage="1" showErrorMessage="1">
          <x14:formula1>
            <xm:f>'G:\Plan Anticorrupción y Atenc al Ciudadano PAAC\2025\[13. Mapa Riesgos Operativa y Tecno.xlsx]Tabla Valoración controles'!#REF!</xm:f>
          </x14:formula1>
          <xm:sqref>U134 U136:U139</xm:sqref>
        </x14:dataValidation>
        <x14:dataValidation type="list" allowBlank="1" showInputMessage="1" showErrorMessage="1">
          <x14:formula1>
            <xm:f>'G:\Plan Anticorrupción y Atenc al Ciudadano PAAC\2025\[13. Mapa Riesgos Operativa y Tecno.xlsx]Tabla Valoración controles'!#REF!</xm:f>
          </x14:formula1>
          <xm:sqref>S134 S136:S139</xm:sqref>
        </x14:dataValidation>
        <x14:dataValidation type="list" allowBlank="1" showInputMessage="1" showErrorMessage="1">
          <x14:formula1>
            <xm:f>'G:\Plan Anticorrupción y Atenc al Ciudadano PAAC\2025\[13. Mapa Riesgos Operativa y Tecno.xlsx]Tabla Valoración controles'!#REF!</xm:f>
          </x14:formula1>
          <xm:sqref>R134 R136:R139</xm:sqref>
        </x14:dataValidation>
        <x14:dataValidation type="custom" allowBlank="1" showInputMessage="1" showErrorMessage="1" error="Recuerde que las acciones se generan bajo la medida de mitigar el riesgo">
          <x14:formula1>
            <xm:f>IF(OR(AD146='G:\Plan Anticorrupción y Atenc al Ciudadano PAAC\2025\[7. Mapa Riesgos ADMIN.xlsx]Opciones Tratamiento'!#REF!,AD146='G:\Plan Anticorrupción y Atenc al Ciudadano PAAC\2025\[7. Mapa Riesgos ADMIN.xlsx]Opciones Tratamiento'!#REF!,AD146='G:\Plan Anticorrupción y Atenc al Ciudadano PAAC\2025\[7. Mapa Riesgos ADMIN.xlsx]Opciones Tratamiento'!#REF!),ISBLANK(AD146),ISTEXT(AD146))</xm:f>
          </x14:formula1>
          <xm:sqref>AI154:AI157 AI146 AI148:AI152</xm:sqref>
        </x14:dataValidation>
        <x14:dataValidation type="custom" allowBlank="1" showInputMessage="1" showErrorMessage="1" error="Recuerde que las acciones se generan bajo la medida de mitigar el riesgo">
          <x14:formula1>
            <xm:f>IF(OR(AD146='G:\Plan Anticorrupción y Atenc al Ciudadano PAAC\2025\[7. Mapa Riesgos ADMIN.xlsx]Opciones Tratamiento'!#REF!,AD146='G:\Plan Anticorrupción y Atenc al Ciudadano PAAC\2025\[7. Mapa Riesgos ADMIN.xlsx]Opciones Tratamiento'!#REF!,AD146='G:\Plan Anticorrupción y Atenc al Ciudadano PAAC\2025\[7. Mapa Riesgos ADMIN.xlsx]Opciones Tratamiento'!#REF!),ISBLANK(AD146),ISTEXT(AD146))</xm:f>
          </x14:formula1>
          <xm:sqref>AH154:AH157 AH146 AH148:AH152</xm:sqref>
        </x14:dataValidation>
        <x14:dataValidation type="custom" allowBlank="1" showInputMessage="1" showErrorMessage="1" error="Recuerde que las acciones se generan bajo la medida de mitigar el riesgo">
          <x14:formula1>
            <xm:f>IF(OR(AD146='G:\Plan Anticorrupción y Atenc al Ciudadano PAAC\2025\[7. Mapa Riesgos ADMIN.xlsx]Opciones Tratamiento'!#REF!,AD146='G:\Plan Anticorrupción y Atenc al Ciudadano PAAC\2025\[7. Mapa Riesgos ADMIN.xlsx]Opciones Tratamiento'!#REF!,AD146='G:\Plan Anticorrupción y Atenc al Ciudadano PAAC\2025\[7. Mapa Riesgos ADMIN.xlsx]Opciones Tratamiento'!#REF!),ISBLANK(AD146),ISTEXT(AD146))</xm:f>
          </x14:formula1>
          <xm:sqref>AG154:AG157 AG146 AG148:AG152</xm:sqref>
        </x14:dataValidation>
        <x14:dataValidation type="custom" allowBlank="1" showInputMessage="1" showErrorMessage="1" error="Recuerde que las acciones se generan bajo la medida de mitigar el riesgo">
          <x14:formula1>
            <xm:f>IF(OR(AD146='G:\Plan Anticorrupción y Atenc al Ciudadano PAAC\2025\[7. Mapa Riesgos ADMIN.xlsx]Opciones Tratamiento'!#REF!,AD146='G:\Plan Anticorrupción y Atenc al Ciudadano PAAC\2025\[7. Mapa Riesgos ADMIN.xlsx]Opciones Tratamiento'!#REF!,AD146='G:\Plan Anticorrupción y Atenc al Ciudadano PAAC\2025\[7. Mapa Riesgos ADMIN.xlsx]Opciones Tratamiento'!#REF!),ISBLANK(AD146),ISTEXT(AD146))</xm:f>
          </x14:formula1>
          <xm:sqref>AF154:AF157 AF146 AF148:AF152</xm:sqref>
        </x14:dataValidation>
        <x14:dataValidation type="custom" allowBlank="1" showInputMessage="1" showErrorMessage="1" error="Recuerde que las acciones se generan bajo la medida de mitigar el riesgo">
          <x14:formula1>
            <xm:f>IF(OR(AD146='G:\Plan Anticorrupción y Atenc al Ciudadano PAAC\2025\[7. Mapa Riesgos ADMIN.xlsx]Opciones Tratamiento'!#REF!,AD146='G:\Plan Anticorrupción y Atenc al Ciudadano PAAC\2025\[7. Mapa Riesgos ADMIN.xlsx]Opciones Tratamiento'!#REF!,AD146='G:\Plan Anticorrupción y Atenc al Ciudadano PAAC\2025\[7. Mapa Riesgos ADMIN.xlsx]Opciones Tratamiento'!#REF!),ISBLANK(AD146),ISTEXT(AD146))</xm:f>
          </x14:formula1>
          <xm:sqref>AE154:AE157 AE146 AE148:AE152</xm:sqref>
        </x14:dataValidation>
        <x14:dataValidation type="list" allowBlank="1" showInputMessage="1" showErrorMessage="1">
          <x14:formula1>
            <xm:f>'G:\Plan Anticorrupción y Atenc al Ciudadano PAAC\2025\[7. Mapa Riesgos ADMIN.xlsx]Tabla Impacto'!#REF!</xm:f>
          </x14:formula1>
          <xm:sqref>J146:J157</xm:sqref>
        </x14:dataValidation>
        <x14:dataValidation type="list" allowBlank="1" showInputMessage="1" showErrorMessage="1">
          <x14:formula1>
            <xm:f>'G:\Plan Anticorrupción y Atenc al Ciudadano PAAC\2025\[7. Mapa Riesgos ADMIN.xlsx]Opciones Tratamiento'!#REF!</xm:f>
          </x14:formula1>
          <xm:sqref>AD146 AD148:AD152 AD154:AD157</xm:sqref>
        </x14:dataValidation>
        <x14:dataValidation type="list" allowBlank="1" showInputMessage="1" showErrorMessage="1">
          <x14:formula1>
            <xm:f>'G:\Plan Anticorrupción y Atenc al Ciudadano PAAC\2025\[7. Mapa Riesgos ADMIN.xlsx]Opciones Tratamiento'!#REF!</xm:f>
          </x14:formula1>
          <xm:sqref>B146:B157</xm:sqref>
        </x14:dataValidation>
        <x14:dataValidation type="list" allowBlank="1" showInputMessage="1" showErrorMessage="1">
          <x14:formula1>
            <xm:f>'G:\Plan Anticorrupción y Atenc al Ciudadano PAAC\2025\[7. Mapa Riesgos ADMIN.xlsx]Opciones Tratamiento'!#REF!</xm:f>
          </x14:formula1>
          <xm:sqref>F146:F157</xm:sqref>
        </x14:dataValidation>
        <x14:dataValidation type="list" allowBlank="1" showInputMessage="1" showErrorMessage="1">
          <x14:formula1>
            <xm:f>'G:\Plan Anticorrupción y Atenc al Ciudadano PAAC\2025\[7. Mapa Riesgos ADMIN.xlsx]Tabla Valoración controles'!#REF!</xm:f>
          </x14:formula1>
          <xm:sqref>W146 W148:W152 W154:W157</xm:sqref>
        </x14:dataValidation>
        <x14:dataValidation type="list" allowBlank="1" showInputMessage="1" showErrorMessage="1">
          <x14:formula1>
            <xm:f>'G:\Plan Anticorrupción y Atenc al Ciudadano PAAC\2025\[7. Mapa Riesgos ADMIN.xlsx]Opciones Tratamiento'!#REF!</xm:f>
          </x14:formula1>
          <xm:sqref>AJ152 AJ149:AJ150 AJ155:AJ156 AJ146</xm:sqref>
        </x14:dataValidation>
        <x14:dataValidation type="list" allowBlank="1" showInputMessage="1" showErrorMessage="1">
          <x14:formula1>
            <xm:f>'G:\Plan Anticorrupción y Atenc al Ciudadano PAAC\2025\[7. Mapa Riesgos ADMIN.xlsx]Tabla Valoración controles'!#REF!</xm:f>
          </x14:formula1>
          <xm:sqref>V146 V148:V152 V154:V157</xm:sqref>
        </x14:dataValidation>
        <x14:dataValidation type="list" allowBlank="1" showInputMessage="1" showErrorMessage="1">
          <x14:formula1>
            <xm:f>'G:\Plan Anticorrupción y Atenc al Ciudadano PAAC\2025\[7. Mapa Riesgos ADMIN.xlsx]Tabla Valoración controles'!#REF!</xm:f>
          </x14:formula1>
          <xm:sqref>U146 U148:U152 U154:U157</xm:sqref>
        </x14:dataValidation>
        <x14:dataValidation type="list" allowBlank="1" showInputMessage="1" showErrorMessage="1">
          <x14:formula1>
            <xm:f>'G:\Plan Anticorrupción y Atenc al Ciudadano PAAC\2025\[7. Mapa Riesgos ADMIN.xlsx]Tabla Valoración controles'!#REF!</xm:f>
          </x14:formula1>
          <xm:sqref>S146 S148:S152 S154:S157</xm:sqref>
        </x14:dataValidation>
        <x14:dataValidation type="list" allowBlank="1" showInputMessage="1" showErrorMessage="1">
          <x14:formula1>
            <xm:f>'G:\Plan Anticorrupción y Atenc al Ciudadano PAAC\2025\[7. Mapa Riesgos ADMIN.xlsx]Tabla Valoración controles'!#REF!</xm:f>
          </x14:formula1>
          <xm:sqref>R146 R148:R152 R154:R157</xm:sqref>
        </x14:dataValidation>
        <x14:dataValidation type="list" allowBlank="1" showInputMessage="1" showErrorMessage="1">
          <x14:formula1>
            <xm:f>'G:\Plan Anticorrupción y Atenc al Ciudadano PAAC\2025\[8. Mapa Riesgos RRHH.xlsx]Tabla Impacto'!#REF!</xm:f>
          </x14:formula1>
          <xm:sqref>J164:J169</xm:sqref>
        </x14:dataValidation>
        <x14:dataValidation type="list" allowBlank="1" showInputMessage="1" showErrorMessage="1">
          <x14:formula1>
            <xm:f>'G:\Plan Anticorrupción y Atenc al Ciudadano PAAC\2025\[8. Mapa Riesgos RRHH.xlsx]Opciones Tratamiento'!#REF!</xm:f>
          </x14:formula1>
          <xm:sqref>B164:B169</xm:sqref>
        </x14:dataValidation>
        <x14:dataValidation type="list" allowBlank="1" showInputMessage="1" showErrorMessage="1">
          <x14:formula1>
            <xm:f>'G:\Plan Anticorrupción y Atenc al Ciudadano PAAC\2025\[8. Mapa Riesgos RRHH.xlsx]Opciones Tratamiento'!#REF!</xm:f>
          </x14:formula1>
          <xm:sqref>F164:F169</xm:sqref>
        </x14:dataValidation>
        <x14:dataValidation type="custom" allowBlank="1" showInputMessage="1" showErrorMessage="1" error="Recuerde que las acciones se generan bajo la medida de mitigar el riesgo">
          <x14:formula1>
            <xm:f>IF(OR(AD164='G:\Plan Anticorrupción y Atenc al Ciudadano PAAC\2025\[8. Mapa Riesgos RRHH.xlsx]Opciones Tratamiento'!#REF!,AD164='G:\Plan Anticorrupción y Atenc al Ciudadano PAAC\2025\[8. Mapa Riesgos RRHH.xlsx]Opciones Tratamiento'!#REF!,AD164='G:\Plan Anticorrupción y Atenc al Ciudadano PAAC\2025\[8. Mapa Riesgos RRHH.xlsx]Opciones Tratamiento'!#REF!),ISBLANK(AD164),ISTEXT(AD164))</xm:f>
          </x14:formula1>
          <xm:sqref>AI164 AI166:AI169</xm:sqref>
        </x14:dataValidation>
        <x14:dataValidation type="custom" allowBlank="1" showInputMessage="1" showErrorMessage="1" error="Recuerde que las acciones se generan bajo la medida de mitigar el riesgo">
          <x14:formula1>
            <xm:f>IF(OR(AD164='G:\Plan Anticorrupción y Atenc al Ciudadano PAAC\2025\[8. Mapa Riesgos RRHH.xlsx]Opciones Tratamiento'!#REF!,AD164='G:\Plan Anticorrupción y Atenc al Ciudadano PAAC\2025\[8. Mapa Riesgos RRHH.xlsx]Opciones Tratamiento'!#REF!,AD164='G:\Plan Anticorrupción y Atenc al Ciudadano PAAC\2025\[8. Mapa Riesgos RRHH.xlsx]Opciones Tratamiento'!#REF!),ISBLANK(AD164),ISTEXT(AD164))</xm:f>
          </x14:formula1>
          <xm:sqref>AH164 AH166:AH169</xm:sqref>
        </x14:dataValidation>
        <x14:dataValidation type="custom" allowBlank="1" showInputMessage="1" showErrorMessage="1" error="Recuerde que las acciones se generan bajo la medida de mitigar el riesgo">
          <x14:formula1>
            <xm:f>IF(OR(AD164='G:\Plan Anticorrupción y Atenc al Ciudadano PAAC\2025\[8. Mapa Riesgos RRHH.xlsx]Opciones Tratamiento'!#REF!,AD164='G:\Plan Anticorrupción y Atenc al Ciudadano PAAC\2025\[8. Mapa Riesgos RRHH.xlsx]Opciones Tratamiento'!#REF!,AD164='G:\Plan Anticorrupción y Atenc al Ciudadano PAAC\2025\[8. Mapa Riesgos RRHH.xlsx]Opciones Tratamiento'!#REF!),ISBLANK(AD164),ISTEXT(AD164))</xm:f>
          </x14:formula1>
          <xm:sqref>AG164 AG166:AG169</xm:sqref>
        </x14:dataValidation>
        <x14:dataValidation type="custom" allowBlank="1" showInputMessage="1" showErrorMessage="1" error="Recuerde que las acciones se generan bajo la medida de mitigar el riesgo">
          <x14:formula1>
            <xm:f>IF(OR(AD164='G:\Plan Anticorrupción y Atenc al Ciudadano PAAC\2025\[8. Mapa Riesgos RRHH.xlsx]Opciones Tratamiento'!#REF!,AD164='G:\Plan Anticorrupción y Atenc al Ciudadano PAAC\2025\[8. Mapa Riesgos RRHH.xlsx]Opciones Tratamiento'!#REF!,AD164='G:\Plan Anticorrupción y Atenc al Ciudadano PAAC\2025\[8. Mapa Riesgos RRHH.xlsx]Opciones Tratamiento'!#REF!),ISBLANK(AD164),ISTEXT(AD164))</xm:f>
          </x14:formula1>
          <xm:sqref>AF164 AF166:AF169</xm:sqref>
        </x14:dataValidation>
        <x14:dataValidation type="custom" allowBlank="1" showInputMessage="1" showErrorMessage="1" error="Recuerde que las acciones se generan bajo la medida de mitigar el riesgo">
          <x14:formula1>
            <xm:f>IF(OR(AD164='G:\Plan Anticorrupción y Atenc al Ciudadano PAAC\2025\[8. Mapa Riesgos RRHH.xlsx]Opciones Tratamiento'!#REF!,AD164='G:\Plan Anticorrupción y Atenc al Ciudadano PAAC\2025\[8. Mapa Riesgos RRHH.xlsx]Opciones Tratamiento'!#REF!,AD164='G:\Plan Anticorrupción y Atenc al Ciudadano PAAC\2025\[8. Mapa Riesgos RRHH.xlsx]Opciones Tratamiento'!#REF!),ISBLANK(AD164),ISTEXT(AD164))</xm:f>
          </x14:formula1>
          <xm:sqref>AE164 AE166:AE169</xm:sqref>
        </x14:dataValidation>
        <x14:dataValidation type="list" allowBlank="1" showInputMessage="1" showErrorMessage="1">
          <x14:formula1>
            <xm:f>'G:\Plan Anticorrupción y Atenc al Ciudadano PAAC\2025\[8. Mapa Riesgos RRHH.xlsx]Opciones Tratamiento'!#REF!</xm:f>
          </x14:formula1>
          <xm:sqref>AD164 AD166:AD169</xm:sqref>
        </x14:dataValidation>
        <x14:dataValidation type="list" allowBlank="1" showInputMessage="1" showErrorMessage="1">
          <x14:formula1>
            <xm:f>'G:\Plan Anticorrupción y Atenc al Ciudadano PAAC\2025\[8. Mapa Riesgos RRHH.xlsx]Tabla Valoración controles'!#REF!</xm:f>
          </x14:formula1>
          <xm:sqref>W164 W166:W169</xm:sqref>
        </x14:dataValidation>
        <x14:dataValidation type="list" allowBlank="1" showInputMessage="1" showErrorMessage="1">
          <x14:formula1>
            <xm:f>'G:\Plan Anticorrupción y Atenc al Ciudadano PAAC\2025\[8. Mapa Riesgos RRHH.xlsx]Opciones Tratamiento'!#REF!</xm:f>
          </x14:formula1>
          <xm:sqref>AJ167:AJ168 AJ164</xm:sqref>
        </x14:dataValidation>
        <x14:dataValidation type="list" allowBlank="1" showInputMessage="1" showErrorMessage="1">
          <x14:formula1>
            <xm:f>'G:\Plan Anticorrupción y Atenc al Ciudadano PAAC\2025\[8. Mapa Riesgos RRHH.xlsx]Tabla Valoración controles'!#REF!</xm:f>
          </x14:formula1>
          <xm:sqref>V164 V166:V169</xm:sqref>
        </x14:dataValidation>
        <x14:dataValidation type="list" allowBlank="1" showInputMessage="1" showErrorMessage="1">
          <x14:formula1>
            <xm:f>'G:\Plan Anticorrupción y Atenc al Ciudadano PAAC\2025\[8. Mapa Riesgos RRHH.xlsx]Tabla Valoración controles'!#REF!</xm:f>
          </x14:formula1>
          <xm:sqref>U164 U166:U169</xm:sqref>
        </x14:dataValidation>
        <x14:dataValidation type="list" allowBlank="1" showInputMessage="1" showErrorMessage="1">
          <x14:formula1>
            <xm:f>'G:\Plan Anticorrupción y Atenc al Ciudadano PAAC\2025\[8. Mapa Riesgos RRHH.xlsx]Tabla Valoración controles'!#REF!</xm:f>
          </x14:formula1>
          <xm:sqref>S164 S166:S169</xm:sqref>
        </x14:dataValidation>
        <x14:dataValidation type="list" allowBlank="1" showInputMessage="1" showErrorMessage="1">
          <x14:formula1>
            <xm:f>'G:\Plan Anticorrupción y Atenc al Ciudadano PAAC\2025\[8. Mapa Riesgos RRHH.xlsx]Tabla Valoración controles'!#REF!</xm:f>
          </x14:formula1>
          <xm:sqref>R164 R166:R169</xm:sqref>
        </x14:dataValidation>
        <x14:dataValidation type="custom" allowBlank="1" showInputMessage="1" showErrorMessage="1" error="Recuerde que las acciones se generan bajo la medida de mitigar el riesgo">
          <x14:formula1>
            <xm:f>IF(OR(AD176='G:\Plan Anticorrupción y Atenc al Ciudadano PAAC\2025\[10. Mapa de Riesgos de Gestión - FC.xlsx]Opciones Tratamiento'!#REF!,AD176='G:\Plan Anticorrupción y Atenc al Ciudadano PAAC\2025\[10. Mapa de Riesgos de Gestión - FC.xlsx]Opciones Tratamiento'!#REF!,AD176='G:\Plan Anticorrupción y Atenc al Ciudadano PAAC\2025\[10. Mapa de Riesgos de Gestión - FC.xlsx]Opciones Tratamiento'!#REF!),ISBLANK(AD176),ISTEXT(AD176))</xm:f>
          </x14:formula1>
          <xm:sqref>AI176 AI178:AI182 AI184:AI205</xm:sqref>
        </x14:dataValidation>
        <x14:dataValidation type="custom" allowBlank="1" showInputMessage="1" showErrorMessage="1" error="Recuerde que las acciones se generan bajo la medida de mitigar el riesgo">
          <x14:formula1>
            <xm:f>IF(OR(AD176='G:\Plan Anticorrupción y Atenc al Ciudadano PAAC\2025\[10. Mapa de Riesgos de Gestión - FC.xlsx]Opciones Tratamiento'!#REF!,AD176='G:\Plan Anticorrupción y Atenc al Ciudadano PAAC\2025\[10. Mapa de Riesgos de Gestión - FC.xlsx]Opciones Tratamiento'!#REF!,AD176='G:\Plan Anticorrupción y Atenc al Ciudadano PAAC\2025\[10. Mapa de Riesgos de Gestión - FC.xlsx]Opciones Tratamiento'!#REF!),ISBLANK(AD176),ISTEXT(AD176))</xm:f>
          </x14:formula1>
          <xm:sqref>AH176 AH178:AH182 AH184:AH205</xm:sqref>
        </x14:dataValidation>
        <x14:dataValidation type="custom" allowBlank="1" showInputMessage="1" showErrorMessage="1" error="Recuerde que las acciones se generan bajo la medida de mitigar el riesgo">
          <x14:formula1>
            <xm:f>IF(OR(AD176='G:\Plan Anticorrupción y Atenc al Ciudadano PAAC\2025\[10. Mapa de Riesgos de Gestión - FC.xlsx]Opciones Tratamiento'!#REF!,AD176='G:\Plan Anticorrupción y Atenc al Ciudadano PAAC\2025\[10. Mapa de Riesgos de Gestión - FC.xlsx]Opciones Tratamiento'!#REF!,AD176='G:\Plan Anticorrupción y Atenc al Ciudadano PAAC\2025\[10. Mapa de Riesgos de Gestión - FC.xlsx]Opciones Tratamiento'!#REF!),ISBLANK(AD176),ISTEXT(AD176))</xm:f>
          </x14:formula1>
          <xm:sqref>AG176 AG178:AG182 AG184:AG205</xm:sqref>
        </x14:dataValidation>
        <x14:dataValidation type="custom" allowBlank="1" showInputMessage="1" showErrorMessage="1" error="Recuerde que las acciones se generan bajo la medida de mitigar el riesgo">
          <x14:formula1>
            <xm:f>IF(OR(AD176='G:\Plan Anticorrupción y Atenc al Ciudadano PAAC\2025\[10. Mapa de Riesgos de Gestión - FC.xlsx]Opciones Tratamiento'!#REF!,AD176='G:\Plan Anticorrupción y Atenc al Ciudadano PAAC\2025\[10. Mapa de Riesgos de Gestión - FC.xlsx]Opciones Tratamiento'!#REF!,AD176='G:\Plan Anticorrupción y Atenc al Ciudadano PAAC\2025\[10. Mapa de Riesgos de Gestión - FC.xlsx]Opciones Tratamiento'!#REF!),ISBLANK(AD176),ISTEXT(AD176))</xm:f>
          </x14:formula1>
          <xm:sqref>AF176 AF178:AF182 AF184:AF205</xm:sqref>
        </x14:dataValidation>
        <x14:dataValidation type="custom" allowBlank="1" showInputMessage="1" showErrorMessage="1" error="Recuerde que las acciones se generan bajo la medida de mitigar el riesgo">
          <x14:formula1>
            <xm:f>IF(OR(AD176='G:\Plan Anticorrupción y Atenc al Ciudadano PAAC\2025\[10. Mapa de Riesgos de Gestión - FC.xlsx]Opciones Tratamiento'!#REF!,AD176='G:\Plan Anticorrupción y Atenc al Ciudadano PAAC\2025\[10. Mapa de Riesgos de Gestión - FC.xlsx]Opciones Tratamiento'!#REF!,AD176='G:\Plan Anticorrupción y Atenc al Ciudadano PAAC\2025\[10. Mapa de Riesgos de Gestión - FC.xlsx]Opciones Tratamiento'!#REF!),ISBLANK(AD176),ISTEXT(AD176))</xm:f>
          </x14:formula1>
          <xm:sqref>AE176 AE178:AE182 AE184:AE205</xm:sqref>
        </x14:dataValidation>
        <x14:dataValidation type="list" allowBlank="1" showInputMessage="1" showErrorMessage="1">
          <x14:formula1>
            <xm:f>'G:\Plan Anticorrupción y Atenc al Ciudadano PAAC\2025\[10. Mapa de Riesgos de Gestión - FC.xlsx]Tabla Impacto'!#REF!</xm:f>
          </x14:formula1>
          <xm:sqref>J176:J205</xm:sqref>
        </x14:dataValidation>
        <x14:dataValidation type="list" allowBlank="1" showInputMessage="1" showErrorMessage="1">
          <x14:formula1>
            <xm:f>'G:\Plan Anticorrupción y Atenc al Ciudadano PAAC\2025\[10. Mapa de Riesgos de Gestión - FC.xlsx]Opciones Tratamiento'!#REF!</xm:f>
          </x14:formula1>
          <xm:sqref>AD176 AD178:AD188 AD190:AD205</xm:sqref>
        </x14:dataValidation>
        <x14:dataValidation type="list" allowBlank="1" showInputMessage="1" showErrorMessage="1">
          <x14:formula1>
            <xm:f>'G:\Plan Anticorrupción y Atenc al Ciudadano PAAC\2025\[10. Mapa de Riesgos de Gestión - FC.xlsx]Opciones Tratamiento'!#REF!</xm:f>
          </x14:formula1>
          <xm:sqref>B176:B205</xm:sqref>
        </x14:dataValidation>
        <x14:dataValidation type="list" allowBlank="1" showInputMessage="1" showErrorMessage="1">
          <x14:formula1>
            <xm:f>'G:\Plan Anticorrupción y Atenc al Ciudadano PAAC\2025\[10. Mapa de Riesgos de Gestión - FC.xlsx]Opciones Tratamiento'!#REF!</xm:f>
          </x14:formula1>
          <xm:sqref>F176:F205</xm:sqref>
        </x14:dataValidation>
        <x14:dataValidation type="list" allowBlank="1" showInputMessage="1" showErrorMessage="1">
          <x14:formula1>
            <xm:f>'G:\Plan Anticorrupción y Atenc al Ciudadano PAAC\2025\[10. Mapa de Riesgos de Gestión - FC.xlsx]Tabla Valoración controles'!#REF!</xm:f>
          </x14:formula1>
          <xm:sqref>W176 W178:W188 W190:W205</xm:sqref>
        </x14:dataValidation>
        <x14:dataValidation type="list" allowBlank="1" showInputMessage="1" showErrorMessage="1">
          <x14:formula1>
            <xm:f>'G:\Plan Anticorrupción y Atenc al Ciudadano PAAC\2025\[10. Mapa de Riesgos de Gestión - FC.xlsx]Opciones Tratamiento'!#REF!</xm:f>
          </x14:formula1>
          <xm:sqref>AJ179:AJ180 AJ176 AJ185:AJ186 AJ188:AJ189 AJ191:AJ192 AJ194:AJ195 AJ197:AJ198 AJ200:AJ201 AJ203:AJ204 AJ182</xm:sqref>
        </x14:dataValidation>
        <x14:dataValidation type="list" allowBlank="1" showInputMessage="1" showErrorMessage="1">
          <x14:formula1>
            <xm:f>'G:\Plan Anticorrupción y Atenc al Ciudadano PAAC\2025\[10. Mapa de Riesgos de Gestión - FC.xlsx]Tabla Valoración controles'!#REF!</xm:f>
          </x14:formula1>
          <xm:sqref>V176 V178:V188 V190:V205</xm:sqref>
        </x14:dataValidation>
        <x14:dataValidation type="list" allowBlank="1" showInputMessage="1" showErrorMessage="1">
          <x14:formula1>
            <xm:f>'G:\Plan Anticorrupción y Atenc al Ciudadano PAAC\2025\[10. Mapa de Riesgos de Gestión - FC.xlsx]Tabla Valoración controles'!#REF!</xm:f>
          </x14:formula1>
          <xm:sqref>U176 U178:U188 U190:U205</xm:sqref>
        </x14:dataValidation>
        <x14:dataValidation type="list" allowBlank="1" showInputMessage="1" showErrorMessage="1">
          <x14:formula1>
            <xm:f>'G:\Plan Anticorrupción y Atenc al Ciudadano PAAC\2025\[10. Mapa de Riesgos de Gestión - FC.xlsx]Tabla Valoración controles'!#REF!</xm:f>
          </x14:formula1>
          <xm:sqref>S176 S178:S188 S190:S205</xm:sqref>
        </x14:dataValidation>
        <x14:dataValidation type="list" allowBlank="1" showInputMessage="1" showErrorMessage="1">
          <x14:formula1>
            <xm:f>'G:\Plan Anticorrupción y Atenc al Ciudadano PAAC\2025\[10. Mapa de Riesgos de Gestión - FC.xlsx]Tabla Valoración controles'!#REF!</xm:f>
          </x14:formula1>
          <xm:sqref>R176 R178:R188 R190:R205</xm:sqref>
        </x14:dataValidation>
        <x14:dataValidation type="custom" allowBlank="1" showInputMessage="1" showErrorMessage="1" error="Recuerde que las acciones se generan bajo la medida de mitigar el riesgo">
          <x14:formula1>
            <xm:f>IF(OR(AD212='G:\Plan Anticorrupción y Atenc al Ciudadano PAAC\2025\[11.  Mapa de Riesgos de Gestion -FI.xlsx]Opciones Tratamiento'!#REF!,AD212='G:\Plan Anticorrupción y Atenc al Ciudadano PAAC\2025\[11.  Mapa de Riesgos de Gestion -FI.xlsx]Opciones Tratamiento'!#REF!,AD212='G:\Plan Anticorrupción y Atenc al Ciudadano PAAC\2025\[11.  Mapa de Riesgos de Gestion -FI.xlsx]Opciones Tratamiento'!#REF!),ISBLANK(AD212),ISTEXT(AD212))</xm:f>
          </x14:formula1>
          <xm:sqref>AI212 AI214:AI218 AI220:AI241</xm:sqref>
        </x14:dataValidation>
        <x14:dataValidation type="custom" allowBlank="1" showInputMessage="1" showErrorMessage="1" error="Recuerde que las acciones se generan bajo la medida de mitigar el riesgo">
          <x14:formula1>
            <xm:f>IF(OR(AD212='G:\Plan Anticorrupción y Atenc al Ciudadano PAAC\2025\[11.  Mapa de Riesgos de Gestion -FI.xlsx]Opciones Tratamiento'!#REF!,AD212='G:\Plan Anticorrupción y Atenc al Ciudadano PAAC\2025\[11.  Mapa de Riesgos de Gestion -FI.xlsx]Opciones Tratamiento'!#REF!,AD212='G:\Plan Anticorrupción y Atenc al Ciudadano PAAC\2025\[11.  Mapa de Riesgos de Gestion -FI.xlsx]Opciones Tratamiento'!#REF!),ISBLANK(AD212),ISTEXT(AD212))</xm:f>
          </x14:formula1>
          <xm:sqref>AH212 AH214:AH218 AH220:AH241</xm:sqref>
        </x14:dataValidation>
        <x14:dataValidation type="custom" allowBlank="1" showInputMessage="1" showErrorMessage="1" error="Recuerde que las acciones se generan bajo la medida de mitigar el riesgo">
          <x14:formula1>
            <xm:f>IF(OR(AD212='G:\Plan Anticorrupción y Atenc al Ciudadano PAAC\2025\[11.  Mapa de Riesgos de Gestion -FI.xlsx]Opciones Tratamiento'!#REF!,AD212='G:\Plan Anticorrupción y Atenc al Ciudadano PAAC\2025\[11.  Mapa de Riesgos de Gestion -FI.xlsx]Opciones Tratamiento'!#REF!,AD212='G:\Plan Anticorrupción y Atenc al Ciudadano PAAC\2025\[11.  Mapa de Riesgos de Gestion -FI.xlsx]Opciones Tratamiento'!#REF!),ISBLANK(AD212),ISTEXT(AD212))</xm:f>
          </x14:formula1>
          <xm:sqref>AG212 AG214:AG218 AG220:AG241</xm:sqref>
        </x14:dataValidation>
        <x14:dataValidation type="custom" allowBlank="1" showInputMessage="1" showErrorMessage="1" error="Recuerde que las acciones se generan bajo la medida de mitigar el riesgo">
          <x14:formula1>
            <xm:f>IF(OR(AD212='G:\Plan Anticorrupción y Atenc al Ciudadano PAAC\2025\[11.  Mapa de Riesgos de Gestion -FI.xlsx]Opciones Tratamiento'!#REF!,AD212='G:\Plan Anticorrupción y Atenc al Ciudadano PAAC\2025\[11.  Mapa de Riesgos de Gestion -FI.xlsx]Opciones Tratamiento'!#REF!,AD212='G:\Plan Anticorrupción y Atenc al Ciudadano PAAC\2025\[11.  Mapa de Riesgos de Gestion -FI.xlsx]Opciones Tratamiento'!#REF!),ISBLANK(AD212),ISTEXT(AD212))</xm:f>
          </x14:formula1>
          <xm:sqref>AF212 AF214:AF218 AF220:AF241</xm:sqref>
        </x14:dataValidation>
        <x14:dataValidation type="custom" allowBlank="1" showInputMessage="1" showErrorMessage="1" error="Recuerde que las acciones se generan bajo la medida de mitigar el riesgo">
          <x14:formula1>
            <xm:f>IF(OR(AD212='G:\Plan Anticorrupción y Atenc al Ciudadano PAAC\2025\[11.  Mapa de Riesgos de Gestion -FI.xlsx]Opciones Tratamiento'!#REF!,AD212='G:\Plan Anticorrupción y Atenc al Ciudadano PAAC\2025\[11.  Mapa de Riesgos de Gestion -FI.xlsx]Opciones Tratamiento'!#REF!,AD212='G:\Plan Anticorrupción y Atenc al Ciudadano PAAC\2025\[11.  Mapa de Riesgos de Gestion -FI.xlsx]Opciones Tratamiento'!#REF!),ISBLANK(AD212),ISTEXT(AD212))</xm:f>
          </x14:formula1>
          <xm:sqref>AE212 AE214:AE218 AE220:AE241</xm:sqref>
        </x14:dataValidation>
        <x14:dataValidation type="list" allowBlank="1" showInputMessage="1" showErrorMessage="1">
          <x14:formula1>
            <xm:f>'G:\Plan Anticorrupción y Atenc al Ciudadano PAAC\2025\[11.  Mapa de Riesgos de Gestion -FI.xlsx]Tabla Impacto'!#REF!</xm:f>
          </x14:formula1>
          <xm:sqref>J212:J241</xm:sqref>
        </x14:dataValidation>
        <x14:dataValidation type="list" allowBlank="1" showInputMessage="1" showErrorMessage="1">
          <x14:formula1>
            <xm:f>'G:\Plan Anticorrupción y Atenc al Ciudadano PAAC\2025\[11.  Mapa de Riesgos de Gestion -FI.xlsx]Opciones Tratamiento'!#REF!</xm:f>
          </x14:formula1>
          <xm:sqref>AD212 AD214:AD218 AD220:AD224 AD226:AD230 AD232:AD241</xm:sqref>
        </x14:dataValidation>
        <x14:dataValidation type="list" allowBlank="1" showInputMessage="1" showErrorMessage="1">
          <x14:formula1>
            <xm:f>'G:\Plan Anticorrupción y Atenc al Ciudadano PAAC\2025\[11.  Mapa de Riesgos de Gestion -FI.xlsx]Opciones Tratamiento'!#REF!</xm:f>
          </x14:formula1>
          <xm:sqref>B212:B241</xm:sqref>
        </x14:dataValidation>
        <x14:dataValidation type="list" allowBlank="1" showInputMessage="1" showErrorMessage="1">
          <x14:formula1>
            <xm:f>'G:\Plan Anticorrupción y Atenc al Ciudadano PAAC\2025\[11.  Mapa de Riesgos de Gestion -FI.xlsx]Opciones Tratamiento'!#REF!</xm:f>
          </x14:formula1>
          <xm:sqref>F212:F241</xm:sqref>
        </x14:dataValidation>
        <x14:dataValidation type="list" allowBlank="1" showInputMessage="1" showErrorMessage="1">
          <x14:formula1>
            <xm:f>'G:\Plan Anticorrupción y Atenc al Ciudadano PAAC\2025\[11.  Mapa de Riesgos de Gestion -FI.xlsx]Tabla Valoración controles'!#REF!</xm:f>
          </x14:formula1>
          <xm:sqref>W212 W214:W218 W220:W224 W226:W230 W232:W241</xm:sqref>
        </x14:dataValidation>
        <x14:dataValidation type="list" allowBlank="1" showInputMessage="1" showErrorMessage="1">
          <x14:formula1>
            <xm:f>'G:\Plan Anticorrupción y Atenc al Ciudadano PAAC\2025\[11.  Mapa de Riesgos de Gestion -FI.xlsx]Opciones Tratamiento'!#REF!</xm:f>
          </x14:formula1>
          <xm:sqref>AJ215:AJ216 AJ212 AJ221:AJ222 AJ224:AJ225 AJ227:AJ228 AJ230:AJ231 AJ233:AJ234 AJ236:AJ237 AJ239:AJ240 AJ218</xm:sqref>
        </x14:dataValidation>
        <x14:dataValidation type="list" allowBlank="1" showInputMessage="1" showErrorMessage="1">
          <x14:formula1>
            <xm:f>'G:\Plan Anticorrupción y Atenc al Ciudadano PAAC\2025\[11.  Mapa de Riesgos de Gestion -FI.xlsx]Tabla Valoración controles'!#REF!</xm:f>
          </x14:formula1>
          <xm:sqref>V212 V214:V218 V220:V224 V226:V230 V232:V241</xm:sqref>
        </x14:dataValidation>
        <x14:dataValidation type="list" allowBlank="1" showInputMessage="1" showErrorMessage="1">
          <x14:formula1>
            <xm:f>'G:\Plan Anticorrupción y Atenc al Ciudadano PAAC\2025\[11.  Mapa de Riesgos de Gestion -FI.xlsx]Tabla Valoración controles'!#REF!</xm:f>
          </x14:formula1>
          <xm:sqref>U212 U214:U218 U220:U224 U226:U230 U232:U241</xm:sqref>
        </x14:dataValidation>
        <x14:dataValidation type="list" allowBlank="1" showInputMessage="1" showErrorMessage="1">
          <x14:formula1>
            <xm:f>'G:\Plan Anticorrupción y Atenc al Ciudadano PAAC\2025\[11.  Mapa de Riesgos de Gestion -FI.xlsx]Tabla Valoración controles'!#REF!</xm:f>
          </x14:formula1>
          <xm:sqref>S212 S214:S218 S220:S224 S226:S230 S232:S241</xm:sqref>
        </x14:dataValidation>
        <x14:dataValidation type="list" allowBlank="1" showInputMessage="1" showErrorMessage="1">
          <x14:formula1>
            <xm:f>'G:\Plan Anticorrupción y Atenc al Ciudadano PAAC\2025\[11.  Mapa de Riesgos de Gestion -FI.xlsx]Tabla Valoración controles'!#REF!</xm:f>
          </x14:formula1>
          <xm:sqref>R212 R214:R218 R220:R224 R226:R230 R232:R241</xm:sqref>
        </x14:dataValidation>
        <x14:dataValidation type="custom" allowBlank="1" showInputMessage="1" showErrorMessage="1" error="Recuerde que las acciones se generan bajo la medida de mitigar el riesgo">
          <x14:formula1>
            <xm:f>IF(OR(AD248='G:\Plan Anticorrupción y Atenc al Ciudadano PAAC\2025\[14. Mapa de Riesgos Gestion Legal (1).xlsx]Opciones Tratamiento'!#REF!,AD248='G:\Plan Anticorrupción y Atenc al Ciudadano PAAC\2025\[14. Mapa de Riesgos Gestion Legal (1).xlsx]Opciones Tratamiento'!#REF!,AD248='G:\Plan Anticorrupción y Atenc al Ciudadano PAAC\2025\[14. Mapa de Riesgos Gestion Legal (1).xlsx]Opciones Tratamiento'!#REF!),ISBLANK(AD248),ISTEXT(AD248))</xm:f>
          </x14:formula1>
          <xm:sqref>AI248 AI250:AI254 AI256:AI265</xm:sqref>
        </x14:dataValidation>
        <x14:dataValidation type="custom" allowBlank="1" showInputMessage="1" showErrorMessage="1" error="Recuerde que las acciones se generan bajo la medida de mitigar el riesgo">
          <x14:formula1>
            <xm:f>IF(OR(AD248='G:\Plan Anticorrupción y Atenc al Ciudadano PAAC\2025\[14. Mapa de Riesgos Gestion Legal (1).xlsx]Opciones Tratamiento'!#REF!,AD248='G:\Plan Anticorrupción y Atenc al Ciudadano PAAC\2025\[14. Mapa de Riesgos Gestion Legal (1).xlsx]Opciones Tratamiento'!#REF!,AD248='G:\Plan Anticorrupción y Atenc al Ciudadano PAAC\2025\[14. Mapa de Riesgos Gestion Legal (1).xlsx]Opciones Tratamiento'!#REF!),ISBLANK(AD248),ISTEXT(AD248))</xm:f>
          </x14:formula1>
          <xm:sqref>AH248 AH250:AH254 AH256:AH265</xm:sqref>
        </x14:dataValidation>
        <x14:dataValidation type="custom" allowBlank="1" showInputMessage="1" showErrorMessage="1" error="Recuerde que las acciones se generan bajo la medida de mitigar el riesgo">
          <x14:formula1>
            <xm:f>IF(OR(AD248='G:\Plan Anticorrupción y Atenc al Ciudadano PAAC\2025\[14. Mapa de Riesgos Gestion Legal (1).xlsx]Opciones Tratamiento'!#REF!,AD248='G:\Plan Anticorrupción y Atenc al Ciudadano PAAC\2025\[14. Mapa de Riesgos Gestion Legal (1).xlsx]Opciones Tratamiento'!#REF!,AD248='G:\Plan Anticorrupción y Atenc al Ciudadano PAAC\2025\[14. Mapa de Riesgos Gestion Legal (1).xlsx]Opciones Tratamiento'!#REF!),ISBLANK(AD248),ISTEXT(AD248))</xm:f>
          </x14:formula1>
          <xm:sqref>AG248 AG250:AG254 AG256:AG265</xm:sqref>
        </x14:dataValidation>
        <x14:dataValidation type="custom" allowBlank="1" showInputMessage="1" showErrorMessage="1" error="Recuerde que las acciones se generan bajo la medida de mitigar el riesgo">
          <x14:formula1>
            <xm:f>IF(OR(AD248='G:\Plan Anticorrupción y Atenc al Ciudadano PAAC\2025\[14. Mapa de Riesgos Gestion Legal (1).xlsx]Opciones Tratamiento'!#REF!,AD248='G:\Plan Anticorrupción y Atenc al Ciudadano PAAC\2025\[14. Mapa de Riesgos Gestion Legal (1).xlsx]Opciones Tratamiento'!#REF!,AD248='G:\Plan Anticorrupción y Atenc al Ciudadano PAAC\2025\[14. Mapa de Riesgos Gestion Legal (1).xlsx]Opciones Tratamiento'!#REF!),ISBLANK(AD248),ISTEXT(AD248))</xm:f>
          </x14:formula1>
          <xm:sqref>AF248 AF250:AF254 AF256:AF265</xm:sqref>
        </x14:dataValidation>
        <x14:dataValidation type="custom" allowBlank="1" showInputMessage="1" showErrorMessage="1" error="Recuerde que las acciones se generan bajo la medida de mitigar el riesgo">
          <x14:formula1>
            <xm:f>IF(OR(AD248='G:\Plan Anticorrupción y Atenc al Ciudadano PAAC\2025\[14. Mapa de Riesgos Gestion Legal (1).xlsx]Opciones Tratamiento'!#REF!,AD248='G:\Plan Anticorrupción y Atenc al Ciudadano PAAC\2025\[14. Mapa de Riesgos Gestion Legal (1).xlsx]Opciones Tratamiento'!#REF!,AD248='G:\Plan Anticorrupción y Atenc al Ciudadano PAAC\2025\[14. Mapa de Riesgos Gestion Legal (1).xlsx]Opciones Tratamiento'!#REF!),ISBLANK(AD248),ISTEXT(AD248))</xm:f>
          </x14:formula1>
          <xm:sqref>AE248 AE250:AE254 AE256:AE265</xm:sqref>
        </x14:dataValidation>
        <x14:dataValidation type="list" allowBlank="1" showInputMessage="1" showErrorMessage="1">
          <x14:formula1>
            <xm:f>'G:\Plan Anticorrupción y Atenc al Ciudadano PAAC\2025\[14. Mapa de Riesgos Gestion Legal (1).xlsx]Opciones Tratamiento'!#REF!</xm:f>
          </x14:formula1>
          <xm:sqref>AD248 AD250:AD254 AD256:AD265</xm:sqref>
        </x14:dataValidation>
        <x14:dataValidation type="list" allowBlank="1" showInputMessage="1" showErrorMessage="1">
          <x14:formula1>
            <xm:f>'G:\Plan Anticorrupción y Atenc al Ciudadano PAAC\2025\[14. Mapa de Riesgos Gestion Legal (1).xlsx]Tabla Valoración controles'!#REF!</xm:f>
          </x14:formula1>
          <xm:sqref>W248 W250:W254 W256:W265</xm:sqref>
        </x14:dataValidation>
        <x14:dataValidation type="list" allowBlank="1" showInputMessage="1" showErrorMessage="1">
          <x14:formula1>
            <xm:f>'G:\Plan Anticorrupción y Atenc al Ciudadano PAAC\2025\[14. Mapa de Riesgos Gestion Legal (1).xlsx]Opciones Tratamiento'!#REF!</xm:f>
          </x14:formula1>
          <xm:sqref>AJ254 AJ251:AJ252 AJ257:AJ258 AJ260:AJ261 AJ263:AJ264 AJ248</xm:sqref>
        </x14:dataValidation>
        <x14:dataValidation type="list" allowBlank="1" showInputMessage="1" showErrorMessage="1">
          <x14:formula1>
            <xm:f>'G:\Plan Anticorrupción y Atenc al Ciudadano PAAC\2025\[14. Mapa de Riesgos Gestion Legal (1).xlsx]Tabla Valoración controles'!#REF!</xm:f>
          </x14:formula1>
          <xm:sqref>V248 V250:V254 V256:V265</xm:sqref>
        </x14:dataValidation>
        <x14:dataValidation type="list" allowBlank="1" showInputMessage="1" showErrorMessage="1">
          <x14:formula1>
            <xm:f>'G:\Plan Anticorrupción y Atenc al Ciudadano PAAC\2025\[14. Mapa de Riesgos Gestion Legal (1).xlsx]Tabla Valoración controles'!#REF!</xm:f>
          </x14:formula1>
          <xm:sqref>U248 U250:U254 U256:U265</xm:sqref>
        </x14:dataValidation>
        <x14:dataValidation type="list" allowBlank="1" showInputMessage="1" showErrorMessage="1">
          <x14:formula1>
            <xm:f>'G:\Plan Anticorrupción y Atenc al Ciudadano PAAC\2025\[14. Mapa de Riesgos Gestion Legal (1).xlsx]Tabla Valoración controles'!#REF!</xm:f>
          </x14:formula1>
          <xm:sqref>S248 S250:S254 S256:S265</xm:sqref>
        </x14:dataValidation>
        <x14:dataValidation type="list" allowBlank="1" showInputMessage="1" showErrorMessage="1">
          <x14:formula1>
            <xm:f>'G:\Plan Anticorrupción y Atenc al Ciudadano PAAC\2025\[14. Mapa de Riesgos Gestion Legal (1).xlsx]Tabla Valoración controles'!#REF!</xm:f>
          </x14:formula1>
          <xm:sqref>R248 R250:R254 R256:R265</xm:sqref>
        </x14:dataValidation>
        <x14:dataValidation type="list" allowBlank="1" showInputMessage="1" showErrorMessage="1">
          <x14:formula1>
            <xm:f>'G:\Plan Anticorrupción y Atenc al Ciudadano PAAC\2025\[14. Mapa de Riesgos Gestion Legal (1).xlsx]Tabla Impacto'!#REF!</xm:f>
          </x14:formula1>
          <xm:sqref>J248:J265</xm:sqref>
        </x14:dataValidation>
        <x14:dataValidation type="list" allowBlank="1" showInputMessage="1" showErrorMessage="1">
          <x14:formula1>
            <xm:f>'G:\Plan Anticorrupción y Atenc al Ciudadano PAAC\2025\[14. Mapa de Riesgos Gestion Legal (1).xlsx]Opciones Tratamiento'!#REF!</xm:f>
          </x14:formula1>
          <xm:sqref>B248:B265</xm:sqref>
        </x14:dataValidation>
        <x14:dataValidation type="list" allowBlank="1" showInputMessage="1" showErrorMessage="1">
          <x14:formula1>
            <xm:f>'G:\Plan Anticorrupción y Atenc al Ciudadano PAAC\2025\[14. Mapa de Riesgos Gestion Legal (1).xlsx]Opciones Tratamiento'!#REF!</xm:f>
          </x14:formula1>
          <xm:sqref>F248:F265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Yanny Barrera Rincon</dc:creator>
  <cp:lastModifiedBy>Bianney Arias Quejada</cp:lastModifiedBy>
  <cp:lastPrinted>2025-05-07T20:12:19Z</cp:lastPrinted>
  <dcterms:created xsi:type="dcterms:W3CDTF">2025-02-07T16:35:42Z</dcterms:created>
  <dcterms:modified xsi:type="dcterms:W3CDTF">2026-01-30T19:29:35Z</dcterms:modified>
</cp:coreProperties>
</file>