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activeTab="1"/>
  </bookViews>
  <sheets>
    <sheet name="INGRESOS" sheetId="1" r:id="rId1"/>
    <sheet name="GASTOS" sheetId="2" r:id="rId2"/>
  </sheets>
  <calcPr calcId="124519"/>
</workbook>
</file>

<file path=xl/calcChain.xml><?xml version="1.0" encoding="utf-8"?>
<calcChain xmlns="http://schemas.openxmlformats.org/spreadsheetml/2006/main">
  <c r="E15" i="2"/>
  <c r="D15"/>
  <c r="C15"/>
  <c r="H14"/>
  <c r="G14"/>
  <c r="K14" s="1"/>
  <c r="F14"/>
  <c r="I14" s="1"/>
  <c r="H13"/>
  <c r="G13"/>
  <c r="K13" s="1"/>
  <c r="F13"/>
  <c r="I13" s="1"/>
  <c r="H12"/>
  <c r="G12"/>
  <c r="K12" s="1"/>
  <c r="F12"/>
  <c r="I12" s="1"/>
  <c r="K11"/>
  <c r="H11"/>
  <c r="F11"/>
  <c r="I11" s="1"/>
  <c r="H10"/>
  <c r="G10"/>
  <c r="K10" s="1"/>
  <c r="F10"/>
  <c r="J10" s="1"/>
  <c r="G9"/>
  <c r="K9" s="1"/>
  <c r="F9"/>
  <c r="J9" s="1"/>
  <c r="H8"/>
  <c r="G8"/>
  <c r="K8" s="1"/>
  <c r="F8"/>
  <c r="I8" s="1"/>
  <c r="H7"/>
  <c r="G7"/>
  <c r="K7" s="1"/>
  <c r="F7"/>
  <c r="I7" s="1"/>
  <c r="G6"/>
  <c r="K6" s="1"/>
  <c r="F6"/>
  <c r="F15" s="1"/>
  <c r="G8" i="1"/>
  <c r="C7"/>
  <c r="C8" s="1"/>
  <c r="H6"/>
  <c r="H7" s="1"/>
  <c r="H15" i="2" l="1"/>
  <c r="I10"/>
  <c r="J6"/>
  <c r="J11"/>
  <c r="J15"/>
  <c r="I15"/>
  <c r="J7"/>
  <c r="J8"/>
  <c r="I9"/>
  <c r="J12"/>
  <c r="J13"/>
  <c r="J14"/>
  <c r="G15"/>
  <c r="K15" s="1"/>
  <c r="I6"/>
  <c r="J7" i="1"/>
  <c r="H8"/>
  <c r="J8" s="1"/>
  <c r="I7"/>
  <c r="I8" s="1"/>
  <c r="I6"/>
  <c r="J6"/>
</calcChain>
</file>

<file path=xl/sharedStrings.xml><?xml version="1.0" encoding="utf-8"?>
<sst xmlns="http://schemas.openxmlformats.org/spreadsheetml/2006/main" count="55" uniqueCount="49">
  <si>
    <t>SOCIEDAD TELEVISION DEL PACIFICO LTDA. - TELEPACIFICO</t>
  </si>
  <si>
    <t>INFORME DE EJECUCION PTTAL. DE INGRESOS SISTEMA GENERAL DE REGALIAS BIENALIDAD 2013-2014  Y VIGENCIA FUTURA  2015</t>
  </si>
  <si>
    <t>Código</t>
  </si>
  <si>
    <t>Nombre</t>
  </si>
  <si>
    <t>PRESUPUESTO  APROBADO</t>
  </si>
  <si>
    <t>CONTRACREDITOS</t>
  </si>
  <si>
    <t>CREDITOS</t>
  </si>
  <si>
    <t>ADICIONES</t>
  </si>
  <si>
    <t>APROPIACION DEFINITIVA</t>
  </si>
  <si>
    <t>EJECUCIONES ACUMULADAS</t>
  </si>
  <si>
    <t>SALDO POR EJECUTAR</t>
  </si>
  <si>
    <t>% EJECUTADO</t>
  </si>
  <si>
    <t>IR</t>
  </si>
  <si>
    <t>SISTEMA GENERAL DE REGALIAS</t>
  </si>
  <si>
    <t>Sistema General de Regalias</t>
  </si>
  <si>
    <t>I</t>
  </si>
  <si>
    <t>Presupuesto de Ingresos Regalias</t>
  </si>
  <si>
    <t>ANDRES MAURICIO PRIETO CALAMBAS</t>
  </si>
  <si>
    <t>MARTHA CECILIA JARAMILLO DUQUE</t>
  </si>
  <si>
    <t xml:space="preserve">GERENTE  </t>
  </si>
  <si>
    <t xml:space="preserve">DIRECTORA FINANCIERA </t>
  </si>
  <si>
    <t>INFORME DE EJECUCION PTTAL. DE GASTOS REGALIAS BIENALIDAD 2013-2014 Y VIGENCIA FUTURA 2015 - MARZO</t>
  </si>
  <si>
    <t>APROPIACION DISPONIBLE</t>
  </si>
  <si>
    <t>DISPONIBILIDADES ACUMULADAS</t>
  </si>
  <si>
    <t>REGISTROS ACUMULADOS</t>
  </si>
  <si>
    <t>GIROS ACUMULADOS</t>
  </si>
  <si>
    <t>VIGENCIA FUTURA POR CANCELAR</t>
  </si>
  <si>
    <t>% REGP</t>
  </si>
  <si>
    <t>%  EJECUTADO</t>
  </si>
  <si>
    <t>ER 221</t>
  </si>
  <si>
    <t>Sistema de Iluminacion</t>
  </si>
  <si>
    <t>ER 222</t>
  </si>
  <si>
    <t>Sistema de Unidad Movil</t>
  </si>
  <si>
    <t>ER 223</t>
  </si>
  <si>
    <t xml:space="preserve">Sistema De Enlace Satelital HD </t>
  </si>
  <si>
    <t>ER 224</t>
  </si>
  <si>
    <t>Sistema de Enlace Microondas HD</t>
  </si>
  <si>
    <t>ER 225</t>
  </si>
  <si>
    <t>Sistema de Lentes</t>
  </si>
  <si>
    <t>ER 226</t>
  </si>
  <si>
    <t>Sistema de Produccion Audiovisual</t>
  </si>
  <si>
    <t>ER 227</t>
  </si>
  <si>
    <t>Sistema de Captura HD</t>
  </si>
  <si>
    <t>ER 228</t>
  </si>
  <si>
    <t>Administracion e Imprevistos</t>
  </si>
  <si>
    <t>ER 229</t>
  </si>
  <si>
    <t>Interventoria</t>
  </si>
  <si>
    <t>ER</t>
  </si>
  <si>
    <t>Presupuesto de Egresos Regalias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</si>
</sst>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" fontId="0" fillId="2" borderId="2" xfId="0" applyNumberFormat="1" applyFill="1" applyBorder="1"/>
    <xf numFmtId="10" fontId="0" fillId="2" borderId="3" xfId="0" applyNumberForma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4" fontId="0" fillId="2" borderId="7" xfId="0" applyNumberFormat="1" applyFill="1" applyBorder="1"/>
    <xf numFmtId="10" fontId="0" fillId="2" borderId="8" xfId="0" applyNumberFormat="1" applyFill="1" applyBorder="1"/>
    <xf numFmtId="0" fontId="2" fillId="3" borderId="9" xfId="0" applyNumberFormat="1" applyFont="1" applyFill="1" applyBorder="1" applyAlignment="1">
      <alignment horizontal="center" wrapText="1"/>
    </xf>
    <xf numFmtId="0" fontId="2" fillId="3" borderId="10" xfId="0" applyNumberFormat="1" applyFont="1" applyFill="1" applyBorder="1" applyAlignment="1">
      <alignment horizontal="center" wrapText="1"/>
    </xf>
    <xf numFmtId="4" fontId="2" fillId="3" borderId="10" xfId="0" applyNumberFormat="1" applyFont="1" applyFill="1" applyBorder="1" applyAlignment="1">
      <alignment horizontal="center" wrapText="1"/>
    </xf>
    <xf numFmtId="10" fontId="2" fillId="3" borderId="11" xfId="0" applyNumberFormat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2" xfId="0" applyNumberFormat="1" applyFont="1" applyFill="1" applyBorder="1"/>
    <xf numFmtId="0" fontId="1" fillId="0" borderId="13" xfId="0" applyNumberFormat="1" applyFont="1" applyFill="1" applyBorder="1"/>
    <xf numFmtId="4" fontId="1" fillId="0" borderId="13" xfId="0" applyNumberFormat="1" applyFont="1" applyFill="1" applyBorder="1"/>
    <xf numFmtId="10" fontId="1" fillId="0" borderId="14" xfId="0" applyNumberFormat="1" applyFont="1" applyFill="1" applyBorder="1"/>
    <xf numFmtId="0" fontId="1" fillId="0" borderId="0" xfId="0" applyFont="1"/>
    <xf numFmtId="0" fontId="0" fillId="0" borderId="12" xfId="0" applyNumberFormat="1" applyFill="1" applyBorder="1"/>
    <xf numFmtId="0" fontId="0" fillId="0" borderId="13" xfId="0" applyNumberFormat="1" applyFill="1" applyBorder="1"/>
    <xf numFmtId="4" fontId="0" fillId="0" borderId="13" xfId="0" applyNumberFormat="1" applyFont="1" applyFill="1" applyBorder="1"/>
    <xf numFmtId="0" fontId="1" fillId="3" borderId="15" xfId="0" quotePrefix="1" applyNumberFormat="1" applyFont="1" applyFill="1" applyBorder="1"/>
    <xf numFmtId="0" fontId="1" fillId="3" borderId="16" xfId="0" quotePrefix="1" applyNumberFormat="1" applyFont="1" applyFill="1" applyBorder="1"/>
    <xf numFmtId="4" fontId="1" fillId="3" borderId="16" xfId="0" applyNumberFormat="1" applyFont="1" applyFill="1" applyBorder="1"/>
    <xf numFmtId="10" fontId="1" fillId="3" borderId="17" xfId="0" applyNumberFormat="1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10" fontId="3" fillId="2" borderId="3" xfId="0" applyNumberFormat="1" applyFont="1" applyFill="1" applyBorder="1"/>
    <xf numFmtId="0" fontId="3" fillId="2" borderId="4" xfId="0" applyFont="1" applyFill="1" applyBorder="1"/>
    <xf numFmtId="0" fontId="3" fillId="2" borderId="0" xfId="0" applyFont="1" applyFill="1" applyBorder="1"/>
    <xf numFmtId="10" fontId="3" fillId="2" borderId="5" xfId="0" applyNumberFormat="1" applyFont="1" applyFill="1" applyBorder="1"/>
    <xf numFmtId="0" fontId="2" fillId="2" borderId="7" xfId="0" applyFont="1" applyFill="1" applyBorder="1"/>
    <xf numFmtId="0" fontId="2" fillId="2" borderId="0" xfId="0" applyFont="1" applyFill="1" applyBorder="1"/>
    <xf numFmtId="4" fontId="2" fillId="2" borderId="7" xfId="0" applyNumberFormat="1" applyFont="1" applyFill="1" applyBorder="1"/>
    <xf numFmtId="10" fontId="3" fillId="2" borderId="7" xfId="0" applyNumberFormat="1" applyFont="1" applyFill="1" applyBorder="1" applyAlignment="1"/>
    <xf numFmtId="0" fontId="3" fillId="2" borderId="5" xfId="0" applyFont="1" applyFill="1" applyBorder="1"/>
    <xf numFmtId="4" fontId="2" fillId="2" borderId="0" xfId="0" applyNumberFormat="1" applyFont="1" applyFill="1" applyBorder="1"/>
    <xf numFmtId="10" fontId="3" fillId="2" borderId="0" xfId="0" applyNumberFormat="1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0" fontId="3" fillId="2" borderId="8" xfId="0" applyNumberFormat="1" applyFont="1" applyFill="1" applyBorder="1"/>
    <xf numFmtId="4" fontId="0" fillId="0" borderId="0" xfId="0" applyNumberFormat="1"/>
    <xf numFmtId="10" fontId="0" fillId="0" borderId="0" xfId="0" applyNumberFormat="1"/>
    <xf numFmtId="4" fontId="3" fillId="2" borderId="2" xfId="0" applyNumberFormat="1" applyFont="1" applyFill="1" applyBorder="1"/>
    <xf numFmtId="4" fontId="4" fillId="2" borderId="2" xfId="0" applyNumberFormat="1" applyFont="1" applyFill="1" applyBorder="1"/>
    <xf numFmtId="4" fontId="5" fillId="2" borderId="2" xfId="0" applyNumberFormat="1" applyFont="1" applyFill="1" applyBorder="1"/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" fontId="3" fillId="2" borderId="7" xfId="0" applyNumberFormat="1" applyFont="1" applyFill="1" applyBorder="1"/>
    <xf numFmtId="4" fontId="4" fillId="2" borderId="7" xfId="0" applyNumberFormat="1" applyFont="1" applyFill="1" applyBorder="1"/>
    <xf numFmtId="4" fontId="5" fillId="2" borderId="7" xfId="0" applyNumberFormat="1" applyFont="1" applyFill="1" applyBorder="1"/>
    <xf numFmtId="0" fontId="2" fillId="3" borderId="15" xfId="0" applyNumberFormat="1" applyFont="1" applyFill="1" applyBorder="1" applyAlignment="1">
      <alignment horizontal="center" wrapText="1"/>
    </xf>
    <xf numFmtId="0" fontId="2" fillId="3" borderId="16" xfId="0" applyNumberFormat="1" applyFont="1" applyFill="1" applyBorder="1" applyAlignment="1">
      <alignment horizontal="center" wrapText="1"/>
    </xf>
    <xf numFmtId="4" fontId="2" fillId="3" borderId="16" xfId="0" applyNumberFormat="1" applyFont="1" applyFill="1" applyBorder="1" applyAlignment="1">
      <alignment horizontal="center" wrapText="1"/>
    </xf>
    <xf numFmtId="4" fontId="6" fillId="3" borderId="16" xfId="0" applyNumberFormat="1" applyFont="1" applyFill="1" applyBorder="1" applyAlignment="1">
      <alignment horizontal="center" wrapText="1"/>
    </xf>
    <xf numFmtId="10" fontId="2" fillId="3" borderId="16" xfId="0" applyNumberFormat="1" applyFont="1" applyFill="1" applyBorder="1" applyAlignment="1">
      <alignment horizontal="center" wrapText="1"/>
    </xf>
    <xf numFmtId="10" fontId="2" fillId="3" borderId="17" xfId="0" applyNumberFormat="1" applyFont="1" applyFill="1" applyBorder="1" applyAlignment="1">
      <alignment horizontal="center" wrapText="1"/>
    </xf>
    <xf numFmtId="0" fontId="0" fillId="2" borderId="9" xfId="0" applyNumberFormat="1" applyFont="1" applyFill="1" applyBorder="1" applyAlignment="1">
      <alignment horizontal="center" wrapText="1"/>
    </xf>
    <xf numFmtId="0" fontId="0" fillId="2" borderId="10" xfId="0" applyNumberFormat="1" applyFont="1" applyFill="1" applyBorder="1" applyAlignment="1">
      <alignment horizontal="left" wrapText="1"/>
    </xf>
    <xf numFmtId="4" fontId="3" fillId="2" borderId="10" xfId="0" applyNumberFormat="1" applyFont="1" applyFill="1" applyBorder="1" applyAlignment="1">
      <alignment horizontal="right" wrapText="1"/>
    </xf>
    <xf numFmtId="4" fontId="5" fillId="2" borderId="10" xfId="0" applyNumberFormat="1" applyFont="1" applyFill="1" applyBorder="1" applyAlignment="1">
      <alignment horizontal="right" wrapText="1"/>
    </xf>
    <xf numFmtId="10" fontId="3" fillId="2" borderId="10" xfId="0" applyNumberFormat="1" applyFont="1" applyFill="1" applyBorder="1" applyAlignment="1">
      <alignment horizontal="center" wrapText="1"/>
    </xf>
    <xf numFmtId="10" fontId="3" fillId="2" borderId="1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4" fontId="3" fillId="2" borderId="0" xfId="0" applyNumberFormat="1" applyFont="1" applyFill="1" applyAlignment="1">
      <alignment wrapText="1"/>
    </xf>
    <xf numFmtId="0" fontId="0" fillId="2" borderId="18" xfId="0" applyNumberFormat="1" applyFont="1" applyFill="1" applyBorder="1" applyAlignment="1">
      <alignment horizontal="center" wrapText="1"/>
    </xf>
    <xf numFmtId="0" fontId="0" fillId="0" borderId="19" xfId="0" applyNumberFormat="1" applyFont="1" applyFill="1" applyBorder="1" applyAlignment="1">
      <alignment horizontal="left"/>
    </xf>
    <xf numFmtId="4" fontId="3" fillId="2" borderId="20" xfId="0" applyNumberFormat="1" applyFont="1" applyFill="1" applyBorder="1" applyAlignment="1">
      <alignment horizontal="right" wrapText="1"/>
    </xf>
    <xf numFmtId="4" fontId="0" fillId="0" borderId="19" xfId="0" applyNumberFormat="1" applyFont="1" applyFill="1" applyBorder="1" applyAlignment="1">
      <alignment horizontal="right"/>
    </xf>
    <xf numFmtId="4" fontId="7" fillId="0" borderId="19" xfId="0" applyNumberFormat="1" applyFont="1" applyFill="1" applyBorder="1" applyAlignment="1">
      <alignment horizontal="right"/>
    </xf>
    <xf numFmtId="4" fontId="5" fillId="2" borderId="20" xfId="0" applyNumberFormat="1" applyFont="1" applyFill="1" applyBorder="1" applyAlignment="1">
      <alignment horizontal="right" wrapText="1"/>
    </xf>
    <xf numFmtId="10" fontId="3" fillId="2" borderId="20" xfId="0" applyNumberFormat="1" applyFont="1" applyFill="1" applyBorder="1" applyAlignment="1">
      <alignment horizontal="center" wrapText="1"/>
    </xf>
    <xf numFmtId="10" fontId="3" fillId="2" borderId="21" xfId="0" applyNumberFormat="1" applyFont="1" applyFill="1" applyBorder="1" applyAlignment="1">
      <alignment horizontal="center" wrapText="1"/>
    </xf>
    <xf numFmtId="0" fontId="0" fillId="0" borderId="0" xfId="0" applyFont="1"/>
    <xf numFmtId="0" fontId="1" fillId="3" borderId="15" xfId="0" applyNumberFormat="1" applyFont="1" applyFill="1" applyBorder="1"/>
    <xf numFmtId="4" fontId="1" fillId="3" borderId="16" xfId="0" applyNumberFormat="1" applyFont="1" applyFill="1" applyBorder="1" applyAlignment="1">
      <alignment horizontal="right"/>
    </xf>
    <xf numFmtId="4" fontId="8" fillId="3" borderId="16" xfId="0" applyNumberFormat="1" applyFont="1" applyFill="1" applyBorder="1" applyAlignment="1">
      <alignment horizontal="right"/>
    </xf>
    <xf numFmtId="10" fontId="1" fillId="3" borderId="16" xfId="0" applyNumberFormat="1" applyFont="1" applyFill="1" applyBorder="1"/>
    <xf numFmtId="10" fontId="3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sqref="A1:XFD1048576"/>
    </sheetView>
  </sheetViews>
  <sheetFormatPr baseColWidth="10" defaultRowHeight="15"/>
  <cols>
    <col min="1" max="1" width="6.85546875" bestFit="1" customWidth="1"/>
    <col min="2" max="2" width="37.140625" customWidth="1"/>
    <col min="3" max="3" width="16.42578125" style="45" bestFit="1" customWidth="1"/>
    <col min="4" max="4" width="15.42578125" style="45" customWidth="1"/>
    <col min="5" max="5" width="8.42578125" style="45" bestFit="1" customWidth="1"/>
    <col min="6" max="6" width="15.28515625" style="45" bestFit="1" customWidth="1"/>
    <col min="7" max="7" width="16.42578125" style="45" bestFit="1" customWidth="1"/>
    <col min="8" max="8" width="19.5703125" style="45" customWidth="1"/>
    <col min="9" max="9" width="13" style="45" customWidth="1"/>
    <col min="10" max="10" width="9.85546875" style="46" bestFit="1" customWidth="1"/>
  </cols>
  <sheetData>
    <row r="1" spans="1:10">
      <c r="A1" s="1"/>
      <c r="B1" s="2"/>
      <c r="C1" s="3"/>
      <c r="D1" s="3"/>
      <c r="E1" s="3"/>
      <c r="F1" s="3"/>
      <c r="G1" s="3"/>
      <c r="H1" s="3"/>
      <c r="I1" s="3"/>
      <c r="J1" s="4"/>
    </row>
    <row r="2" spans="1:10">
      <c r="A2" s="5" t="s">
        <v>0</v>
      </c>
      <c r="B2" s="6"/>
      <c r="C2" s="6"/>
      <c r="D2" s="6"/>
      <c r="E2" s="6"/>
      <c r="F2" s="6"/>
      <c r="G2" s="6"/>
      <c r="H2" s="6"/>
      <c r="I2" s="6"/>
      <c r="J2" s="7"/>
    </row>
    <row r="3" spans="1:10">
      <c r="A3" s="5" t="s">
        <v>1</v>
      </c>
      <c r="B3" s="6"/>
      <c r="C3" s="6"/>
      <c r="D3" s="6"/>
      <c r="E3" s="6"/>
      <c r="F3" s="6"/>
      <c r="G3" s="6"/>
      <c r="H3" s="6"/>
      <c r="I3" s="6"/>
      <c r="J3" s="7"/>
    </row>
    <row r="4" spans="1:10" ht="15.75" thickBot="1">
      <c r="A4" s="8"/>
      <c r="B4" s="9"/>
      <c r="C4" s="10"/>
      <c r="D4" s="10"/>
      <c r="E4" s="10"/>
      <c r="F4" s="10"/>
      <c r="G4" s="10"/>
      <c r="H4" s="10"/>
      <c r="I4" s="10"/>
      <c r="J4" s="11"/>
    </row>
    <row r="5" spans="1:10" s="16" customFormat="1" ht="25.5">
      <c r="A5" s="12" t="s">
        <v>2</v>
      </c>
      <c r="B5" s="13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5" t="s">
        <v>11</v>
      </c>
    </row>
    <row r="6" spans="1:10" s="21" customFormat="1">
      <c r="A6" s="17" t="s">
        <v>12</v>
      </c>
      <c r="B6" s="18" t="s">
        <v>13</v>
      </c>
      <c r="C6" s="19">
        <v>10856542952</v>
      </c>
      <c r="D6" s="19">
        <v>0</v>
      </c>
      <c r="E6" s="19">
        <v>0</v>
      </c>
      <c r="F6" s="19">
        <v>0</v>
      </c>
      <c r="G6" s="19">
        <v>10856542952</v>
      </c>
      <c r="H6" s="19">
        <f>G6</f>
        <v>10856542952</v>
      </c>
      <c r="I6" s="19">
        <f t="shared" ref="I6:I7" si="0">G6-H6</f>
        <v>0</v>
      </c>
      <c r="J6" s="20">
        <f t="shared" ref="J6:J8" si="1">H6/G6</f>
        <v>1</v>
      </c>
    </row>
    <row r="7" spans="1:10" ht="15.75" thickBot="1">
      <c r="A7" s="22" t="s">
        <v>12</v>
      </c>
      <c r="B7" s="23" t="s">
        <v>14</v>
      </c>
      <c r="C7" s="24">
        <f>C6</f>
        <v>10856542952</v>
      </c>
      <c r="D7" s="24">
        <v>0</v>
      </c>
      <c r="E7" s="24">
        <v>0</v>
      </c>
      <c r="F7" s="24">
        <v>0</v>
      </c>
      <c r="G7" s="19">
        <v>10856542952</v>
      </c>
      <c r="H7" s="19">
        <f>H6</f>
        <v>10856542952</v>
      </c>
      <c r="I7" s="19">
        <f t="shared" si="0"/>
        <v>0</v>
      </c>
      <c r="J7" s="20">
        <f t="shared" si="1"/>
        <v>1</v>
      </c>
    </row>
    <row r="8" spans="1:10" ht="15.75" thickBot="1">
      <c r="A8" s="25" t="s">
        <v>15</v>
      </c>
      <c r="B8" s="26" t="s">
        <v>16</v>
      </c>
      <c r="C8" s="27">
        <f>C7</f>
        <v>10856542952</v>
      </c>
      <c r="D8" s="27">
        <v>0</v>
      </c>
      <c r="E8" s="27">
        <v>0</v>
      </c>
      <c r="F8" s="27">
        <v>0</v>
      </c>
      <c r="G8" s="27">
        <f>G7</f>
        <v>10856542952</v>
      </c>
      <c r="H8" s="27">
        <f>H7</f>
        <v>10856542952</v>
      </c>
      <c r="I8" s="27">
        <f>I7</f>
        <v>0</v>
      </c>
      <c r="J8" s="28">
        <f t="shared" si="1"/>
        <v>1</v>
      </c>
    </row>
    <row r="9" spans="1:10" hidden="1">
      <c r="A9" s="29"/>
      <c r="B9" s="30"/>
      <c r="C9" s="30"/>
      <c r="D9" s="30"/>
      <c r="E9" s="30"/>
      <c r="F9" s="30"/>
      <c r="G9" s="30"/>
      <c r="H9" s="30"/>
      <c r="I9" s="30"/>
      <c r="J9" s="31"/>
    </row>
    <row r="10" spans="1:10" hidden="1">
      <c r="A10" s="32"/>
      <c r="B10" s="33"/>
      <c r="C10" s="33"/>
      <c r="D10" s="33"/>
      <c r="E10" s="33"/>
      <c r="F10" s="33"/>
      <c r="G10" s="33"/>
      <c r="H10" s="33"/>
      <c r="I10" s="33"/>
      <c r="J10" s="34"/>
    </row>
    <row r="11" spans="1:10" hidden="1">
      <c r="A11" s="32"/>
      <c r="B11" s="33"/>
      <c r="C11" s="33"/>
      <c r="D11" s="33"/>
      <c r="E11" s="33"/>
      <c r="F11" s="33"/>
      <c r="G11" s="33"/>
      <c r="H11" s="33"/>
      <c r="I11" s="33"/>
      <c r="J11" s="34"/>
    </row>
    <row r="12" spans="1:10" ht="15.75" hidden="1" thickBot="1">
      <c r="A12" s="32"/>
      <c r="B12" s="35" t="s">
        <v>17</v>
      </c>
      <c r="C12" s="36"/>
      <c r="D12" s="36"/>
      <c r="E12" s="36"/>
      <c r="F12" s="36"/>
      <c r="G12" s="36"/>
      <c r="H12" s="37" t="s">
        <v>18</v>
      </c>
      <c r="I12" s="38"/>
      <c r="J12" s="39"/>
    </row>
    <row r="13" spans="1:10" hidden="1">
      <c r="A13" s="32"/>
      <c r="B13" s="36" t="s">
        <v>19</v>
      </c>
      <c r="C13" s="36"/>
      <c r="D13" s="36"/>
      <c r="E13" s="36"/>
      <c r="F13" s="36"/>
      <c r="G13" s="36"/>
      <c r="H13" s="40" t="s">
        <v>20</v>
      </c>
      <c r="I13" s="41"/>
      <c r="J13" s="39"/>
    </row>
    <row r="14" spans="1:10" ht="15.75" hidden="1" thickBot="1">
      <c r="A14" s="42"/>
      <c r="B14" s="43"/>
      <c r="C14" s="43"/>
      <c r="D14" s="43"/>
      <c r="E14" s="43"/>
      <c r="F14" s="43"/>
      <c r="G14" s="43"/>
      <c r="H14" s="43"/>
      <c r="I14" s="43"/>
      <c r="J14" s="44"/>
    </row>
    <row r="15" spans="1:10" hidden="1"/>
  </sheetData>
  <mergeCells count="2">
    <mergeCell ref="A2:J2"/>
    <mergeCell ref="A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A16" sqref="A16:XFD22"/>
    </sheetView>
  </sheetViews>
  <sheetFormatPr baseColWidth="10" defaultRowHeight="12.75"/>
  <cols>
    <col min="1" max="1" width="6.28515625" style="50" bestFit="1" customWidth="1"/>
    <col min="2" max="2" width="30.140625" style="50" customWidth="1"/>
    <col min="3" max="3" width="18.140625" style="85" customWidth="1"/>
    <col min="4" max="4" width="14.85546875" style="85" customWidth="1"/>
    <col min="5" max="5" width="18.28515625" style="85" customWidth="1"/>
    <col min="6" max="6" width="17.7109375" style="85" customWidth="1"/>
    <col min="7" max="7" width="17.7109375" style="86" customWidth="1"/>
    <col min="8" max="8" width="18.42578125" style="87" customWidth="1"/>
    <col min="9" max="10" width="15.85546875" style="85" customWidth="1"/>
    <col min="11" max="11" width="10.28515625" style="84" customWidth="1"/>
    <col min="12" max="12" width="13.28515625" style="50" bestFit="1" customWidth="1"/>
    <col min="13" max="16384" width="11.42578125" style="50"/>
  </cols>
  <sheetData>
    <row r="1" spans="1:12">
      <c r="A1" s="29"/>
      <c r="B1" s="30"/>
      <c r="C1" s="47"/>
      <c r="D1" s="47"/>
      <c r="E1" s="47"/>
      <c r="F1" s="47"/>
      <c r="G1" s="48"/>
      <c r="H1" s="49"/>
      <c r="I1" s="47"/>
      <c r="J1" s="47"/>
      <c r="K1" s="31"/>
    </row>
    <row r="2" spans="1:12">
      <c r="A2" s="51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3"/>
    </row>
    <row r="3" spans="1:12">
      <c r="A3" s="51" t="s">
        <v>21</v>
      </c>
      <c r="B3" s="52"/>
      <c r="C3" s="52"/>
      <c r="D3" s="52"/>
      <c r="E3" s="52"/>
      <c r="F3" s="52"/>
      <c r="G3" s="52"/>
      <c r="H3" s="52"/>
      <c r="I3" s="52"/>
      <c r="J3" s="52"/>
      <c r="K3" s="53"/>
    </row>
    <row r="4" spans="1:12" ht="13.5" thickBot="1">
      <c r="A4" s="42"/>
      <c r="B4" s="43"/>
      <c r="C4" s="54"/>
      <c r="D4" s="54"/>
      <c r="E4" s="54"/>
      <c r="F4" s="54"/>
      <c r="G4" s="55"/>
      <c r="H4" s="56"/>
      <c r="I4" s="54"/>
      <c r="J4" s="54"/>
      <c r="K4" s="44"/>
    </row>
    <row r="5" spans="1:12" s="16" customFormat="1" ht="26.25" thickBot="1">
      <c r="A5" s="57" t="s">
        <v>2</v>
      </c>
      <c r="B5" s="58" t="s">
        <v>3</v>
      </c>
      <c r="C5" s="59" t="s">
        <v>8</v>
      </c>
      <c r="D5" s="59" t="s">
        <v>22</v>
      </c>
      <c r="E5" s="59" t="s">
        <v>23</v>
      </c>
      <c r="F5" s="59" t="s">
        <v>24</v>
      </c>
      <c r="G5" s="60" t="s">
        <v>9</v>
      </c>
      <c r="H5" s="60" t="s">
        <v>25</v>
      </c>
      <c r="I5" s="59" t="s">
        <v>26</v>
      </c>
      <c r="J5" s="61" t="s">
        <v>27</v>
      </c>
      <c r="K5" s="62" t="s">
        <v>28</v>
      </c>
    </row>
    <row r="6" spans="1:12" s="69" customFormat="1" ht="30">
      <c r="A6" s="63" t="s">
        <v>29</v>
      </c>
      <c r="B6" s="64" t="s">
        <v>30</v>
      </c>
      <c r="C6" s="65">
        <v>214221840</v>
      </c>
      <c r="D6" s="65">
        <v>0</v>
      </c>
      <c r="E6" s="65">
        <v>214221840</v>
      </c>
      <c r="F6" s="65">
        <f>+E6</f>
        <v>214221840</v>
      </c>
      <c r="G6" s="66">
        <f>213440000+781840</f>
        <v>214221840</v>
      </c>
      <c r="H6" s="66">
        <v>214221840</v>
      </c>
      <c r="I6" s="65">
        <f>F6-H6</f>
        <v>0</v>
      </c>
      <c r="J6" s="67">
        <f>F6/C6</f>
        <v>1</v>
      </c>
      <c r="K6" s="68">
        <f t="shared" ref="K6:K15" si="0">G6/C6</f>
        <v>1</v>
      </c>
    </row>
    <row r="7" spans="1:12" s="69" customFormat="1" ht="30">
      <c r="A7" s="63" t="s">
        <v>31</v>
      </c>
      <c r="B7" s="64" t="s">
        <v>32</v>
      </c>
      <c r="C7" s="65">
        <v>2697074775</v>
      </c>
      <c r="D7" s="65">
        <v>0</v>
      </c>
      <c r="E7" s="65">
        <v>2697074775</v>
      </c>
      <c r="F7" s="65">
        <f t="shared" ref="F7:F14" si="1">+E7</f>
        <v>2697074775</v>
      </c>
      <c r="G7" s="66">
        <f>272576430+2424498345</f>
        <v>2697074775</v>
      </c>
      <c r="H7" s="66">
        <f>229100000+1874054775</f>
        <v>2103154775</v>
      </c>
      <c r="I7" s="65">
        <f t="shared" ref="I7:I15" si="2">F7-H7</f>
        <v>593920000</v>
      </c>
      <c r="J7" s="67">
        <f t="shared" ref="J7:J15" si="3">F7/C7</f>
        <v>1</v>
      </c>
      <c r="K7" s="68">
        <f t="shared" si="0"/>
        <v>1</v>
      </c>
    </row>
    <row r="8" spans="1:12" s="69" customFormat="1" ht="30">
      <c r="A8" s="63" t="s">
        <v>33</v>
      </c>
      <c r="B8" s="64" t="s">
        <v>34</v>
      </c>
      <c r="C8" s="65">
        <v>588389120</v>
      </c>
      <c r="D8" s="65">
        <v>0</v>
      </c>
      <c r="E8" s="65">
        <v>588389120</v>
      </c>
      <c r="F8" s="65">
        <f t="shared" si="1"/>
        <v>588389120</v>
      </c>
      <c r="G8" s="66">
        <f>584196648+4192472</f>
        <v>588389120</v>
      </c>
      <c r="H8" s="66">
        <f>584196648+4192472</f>
        <v>588389120</v>
      </c>
      <c r="I8" s="65">
        <f t="shared" si="2"/>
        <v>0</v>
      </c>
      <c r="J8" s="67">
        <f t="shared" si="3"/>
        <v>1</v>
      </c>
      <c r="K8" s="68">
        <f t="shared" si="0"/>
        <v>1</v>
      </c>
    </row>
    <row r="9" spans="1:12" s="69" customFormat="1" ht="30">
      <c r="A9" s="63" t="s">
        <v>35</v>
      </c>
      <c r="B9" s="64" t="s">
        <v>36</v>
      </c>
      <c r="C9" s="65">
        <v>552605440</v>
      </c>
      <c r="D9" s="65">
        <v>0</v>
      </c>
      <c r="E9" s="65">
        <v>552605440</v>
      </c>
      <c r="F9" s="65">
        <f t="shared" si="1"/>
        <v>552605440</v>
      </c>
      <c r="G9" s="66">
        <f>551000000+1605440</f>
        <v>552605440</v>
      </c>
      <c r="H9" s="66">
        <v>552605440</v>
      </c>
      <c r="I9" s="65">
        <f t="shared" si="2"/>
        <v>0</v>
      </c>
      <c r="J9" s="67">
        <f t="shared" si="3"/>
        <v>1</v>
      </c>
      <c r="K9" s="68">
        <f t="shared" si="0"/>
        <v>1</v>
      </c>
    </row>
    <row r="10" spans="1:12" s="69" customFormat="1" ht="30">
      <c r="A10" s="63" t="s">
        <v>37</v>
      </c>
      <c r="B10" s="64" t="s">
        <v>38</v>
      </c>
      <c r="C10" s="65">
        <v>1535714720</v>
      </c>
      <c r="D10" s="65">
        <v>0</v>
      </c>
      <c r="E10" s="65">
        <v>1535714720</v>
      </c>
      <c r="F10" s="65">
        <f t="shared" si="1"/>
        <v>1535714720</v>
      </c>
      <c r="G10" s="66">
        <f>548771143+986943577</f>
        <v>1535714720</v>
      </c>
      <c r="H10" s="66">
        <f>548771143+215268778</f>
        <v>764039921</v>
      </c>
      <c r="I10" s="65">
        <f t="shared" si="2"/>
        <v>771674799</v>
      </c>
      <c r="J10" s="67">
        <f t="shared" si="3"/>
        <v>1</v>
      </c>
      <c r="K10" s="68">
        <f t="shared" si="0"/>
        <v>1</v>
      </c>
    </row>
    <row r="11" spans="1:12" s="69" customFormat="1" ht="30">
      <c r="A11" s="63" t="s">
        <v>39</v>
      </c>
      <c r="B11" s="64" t="s">
        <v>40</v>
      </c>
      <c r="C11" s="65">
        <v>856820544</v>
      </c>
      <c r="D11" s="65">
        <v>0</v>
      </c>
      <c r="E11" s="65">
        <v>856820544</v>
      </c>
      <c r="F11" s="65">
        <f t="shared" si="1"/>
        <v>856820544</v>
      </c>
      <c r="G11" s="66">
        <v>785178364</v>
      </c>
      <c r="H11" s="66">
        <f>96265797</f>
        <v>96265797</v>
      </c>
      <c r="I11" s="65">
        <f t="shared" si="2"/>
        <v>760554747</v>
      </c>
      <c r="J11" s="67">
        <f t="shared" si="3"/>
        <v>1</v>
      </c>
      <c r="K11" s="68">
        <f t="shared" si="0"/>
        <v>0.91638601513270901</v>
      </c>
      <c r="L11" s="70"/>
    </row>
    <row r="12" spans="1:12" s="69" customFormat="1" ht="30">
      <c r="A12" s="63" t="s">
        <v>41</v>
      </c>
      <c r="B12" s="64" t="s">
        <v>42</v>
      </c>
      <c r="C12" s="65">
        <v>3792366349</v>
      </c>
      <c r="D12" s="65">
        <v>0</v>
      </c>
      <c r="E12" s="65">
        <v>3792366349</v>
      </c>
      <c r="F12" s="65">
        <f t="shared" si="1"/>
        <v>3792366349</v>
      </c>
      <c r="G12" s="66">
        <f>3036577626+755788723</f>
        <v>3792366349</v>
      </c>
      <c r="H12" s="66">
        <f>3036577626+33137259</f>
        <v>3069714885</v>
      </c>
      <c r="I12" s="65">
        <f t="shared" si="2"/>
        <v>722651464</v>
      </c>
      <c r="J12" s="67">
        <f t="shared" si="3"/>
        <v>1</v>
      </c>
      <c r="K12" s="68">
        <f t="shared" si="0"/>
        <v>1</v>
      </c>
      <c r="L12" s="70"/>
    </row>
    <row r="13" spans="1:12" s="69" customFormat="1" ht="30">
      <c r="A13" s="63" t="s">
        <v>43</v>
      </c>
      <c r="B13" s="64" t="s">
        <v>44</v>
      </c>
      <c r="C13" s="65">
        <v>102371928</v>
      </c>
      <c r="D13" s="65">
        <v>0</v>
      </c>
      <c r="E13" s="65">
        <v>102371927.76000001</v>
      </c>
      <c r="F13" s="65">
        <f t="shared" si="1"/>
        <v>102371927.76000001</v>
      </c>
      <c r="G13" s="66">
        <f>13866667+27677493+58812821.76</f>
        <v>100356981.75999999</v>
      </c>
      <c r="H13" s="66">
        <f>13866667+27677493+48734706.76</f>
        <v>90278866.75999999</v>
      </c>
      <c r="I13" s="65">
        <f t="shared" si="2"/>
        <v>12093061.000000015</v>
      </c>
      <c r="J13" s="67">
        <f t="shared" si="3"/>
        <v>0.99999999765560732</v>
      </c>
      <c r="K13" s="68">
        <f t="shared" si="0"/>
        <v>0.98031739482331515</v>
      </c>
      <c r="L13" s="70"/>
    </row>
    <row r="14" spans="1:12" s="79" customFormat="1" ht="21" customHeight="1" thickBot="1">
      <c r="A14" s="71" t="s">
        <v>45</v>
      </c>
      <c r="B14" s="72" t="s">
        <v>46</v>
      </c>
      <c r="C14" s="73">
        <v>516978236</v>
      </c>
      <c r="D14" s="73">
        <v>0</v>
      </c>
      <c r="E14" s="74">
        <v>516978236</v>
      </c>
      <c r="F14" s="73">
        <f t="shared" si="1"/>
        <v>516978236</v>
      </c>
      <c r="G14" s="75">
        <f>205612803+51403201+2946234.24</f>
        <v>259962238.24000001</v>
      </c>
      <c r="H14" s="76">
        <f>205612803+51403201+2946234.24</f>
        <v>259962238.24000001</v>
      </c>
      <c r="I14" s="73">
        <f t="shared" si="2"/>
        <v>257015997.75999999</v>
      </c>
      <c r="J14" s="77">
        <f t="shared" si="3"/>
        <v>1</v>
      </c>
      <c r="K14" s="78">
        <f t="shared" si="0"/>
        <v>0.50284948212017189</v>
      </c>
      <c r="L14" s="70"/>
    </row>
    <row r="15" spans="1:12" s="79" customFormat="1" ht="15.75" customHeight="1" thickBot="1">
      <c r="A15" s="80" t="s">
        <v>47</v>
      </c>
      <c r="B15" s="26" t="s">
        <v>48</v>
      </c>
      <c r="C15" s="27">
        <f t="shared" ref="C15:H15" si="4">SUM(C6:C14)</f>
        <v>10856542952</v>
      </c>
      <c r="D15" s="27">
        <f t="shared" si="4"/>
        <v>0</v>
      </c>
      <c r="E15" s="81">
        <f t="shared" si="4"/>
        <v>10856542951.76</v>
      </c>
      <c r="F15" s="81">
        <f t="shared" si="4"/>
        <v>10856542951.76</v>
      </c>
      <c r="G15" s="82">
        <f t="shared" si="4"/>
        <v>10525869828</v>
      </c>
      <c r="H15" s="82">
        <f t="shared" si="4"/>
        <v>7738632883</v>
      </c>
      <c r="I15" s="81">
        <f t="shared" si="2"/>
        <v>3117910068.7600002</v>
      </c>
      <c r="J15" s="83">
        <f t="shared" si="3"/>
        <v>0.99999999997789357</v>
      </c>
      <c r="K15" s="28">
        <f t="shared" si="0"/>
        <v>0.9695415819324803</v>
      </c>
    </row>
  </sheetData>
  <mergeCells count="2">
    <mergeCell ref="A2:K2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GASTOS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finapr</dc:creator>
  <cp:lastModifiedBy>finapr</cp:lastModifiedBy>
  <dcterms:created xsi:type="dcterms:W3CDTF">2015-04-14T14:16:16Z</dcterms:created>
  <dcterms:modified xsi:type="dcterms:W3CDTF">2015-04-14T14:17:14Z</dcterms:modified>
</cp:coreProperties>
</file>